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ranskit\Desktop\Nowa perspektywa\Terminarz excel 13_02_2024\"/>
    </mc:Choice>
  </mc:AlternateContent>
  <xr:revisionPtr revIDLastSave="0" documentId="13_ncr:1_{66B4283C-01E9-40D9-831E-807EABD1FDAF}" xr6:coauthVersionLast="47" xr6:coauthVersionMax="47" xr10:uidLastSave="{00000000-0000-0000-0000-000000000000}"/>
  <workbookProtection workbookAlgorithmName="SHA-512" workbookHashValue="bKeCRtayQRSMqDXi4BI4QrWWv2PEWjVIz/Cw5VeKNpkcLCDk/yE5tZj9bJ+C5ZIMJ5sB/gFtj4A32tGcnhtlqQ==" workbookSaltValue="oj2MwrZNY0jtTJ55FPDuzg==" workbookSpinCount="100000" lockStructure="1"/>
  <bookViews>
    <workbookView xWindow="-110" yWindow="-110" windowWidth="19420" windowHeight="11620" xr2:uid="{CE0F0254-CB0A-4715-B67E-495CCA02236B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0" i="1" l="1"/>
  <c r="I110" i="1"/>
  <c r="G44" i="1"/>
  <c r="H112" i="1"/>
  <c r="G112" i="1"/>
  <c r="H111" i="1"/>
  <c r="G111" i="1"/>
  <c r="F106" i="1"/>
  <c r="F105" i="1"/>
  <c r="H104" i="1"/>
  <c r="G104" i="1"/>
  <c r="F103" i="1"/>
  <c r="F102" i="1"/>
  <c r="H101" i="1"/>
  <c r="G101" i="1"/>
  <c r="F101" i="1" s="1"/>
  <c r="F100" i="1"/>
  <c r="F99" i="1"/>
  <c r="H98" i="1"/>
  <c r="G98" i="1"/>
  <c r="F98" i="1" s="1"/>
  <c r="F97" i="1"/>
  <c r="F96" i="1"/>
  <c r="H95" i="1"/>
  <c r="G95" i="1"/>
  <c r="F94" i="1"/>
  <c r="F93" i="1"/>
  <c r="H92" i="1"/>
  <c r="G92" i="1"/>
  <c r="F92" i="1" s="1"/>
  <c r="F91" i="1"/>
  <c r="F90" i="1"/>
  <c r="H89" i="1"/>
  <c r="G89" i="1"/>
  <c r="F88" i="1"/>
  <c r="F87" i="1"/>
  <c r="H86" i="1"/>
  <c r="G86" i="1"/>
  <c r="F85" i="1"/>
  <c r="F84" i="1"/>
  <c r="H83" i="1"/>
  <c r="G83" i="1"/>
  <c r="K110" i="1"/>
  <c r="H107" i="1"/>
  <c r="G107" i="1"/>
  <c r="H80" i="1"/>
  <c r="G80" i="1"/>
  <c r="H77" i="1"/>
  <c r="G77" i="1"/>
  <c r="H74" i="1"/>
  <c r="G74" i="1"/>
  <c r="H71" i="1"/>
  <c r="G71" i="1"/>
  <c r="H68" i="1"/>
  <c r="G68" i="1"/>
  <c r="F109" i="1"/>
  <c r="F108" i="1"/>
  <c r="F81" i="1"/>
  <c r="F82" i="1"/>
  <c r="F79" i="1"/>
  <c r="F78" i="1"/>
  <c r="F76" i="1"/>
  <c r="F75" i="1"/>
  <c r="F73" i="1"/>
  <c r="F72" i="1"/>
  <c r="F104" i="1" l="1"/>
  <c r="F95" i="1"/>
  <c r="F86" i="1"/>
  <c r="F89" i="1"/>
  <c r="F83" i="1"/>
  <c r="F80" i="1"/>
  <c r="F107" i="1"/>
  <c r="F74" i="1"/>
  <c r="F77" i="1"/>
  <c r="F71" i="1"/>
  <c r="F70" i="1" l="1"/>
  <c r="F69" i="1"/>
  <c r="F68" i="1"/>
  <c r="F67" i="1"/>
  <c r="F66" i="1"/>
  <c r="H65" i="1"/>
  <c r="G65" i="1"/>
  <c r="F64" i="1"/>
  <c r="F63" i="1"/>
  <c r="H62" i="1"/>
  <c r="G62" i="1"/>
  <c r="F61" i="1"/>
  <c r="F60" i="1"/>
  <c r="H59" i="1"/>
  <c r="G59" i="1"/>
  <c r="F59" i="1" l="1"/>
  <c r="F62" i="1"/>
  <c r="F65" i="1"/>
  <c r="H12" i="1"/>
  <c r="H15" i="1"/>
  <c r="DT4" i="1"/>
  <c r="DT3" i="1"/>
  <c r="H16" i="1" l="1"/>
  <c r="H56" i="1" l="1"/>
  <c r="H53" i="1"/>
  <c r="H50" i="1"/>
  <c r="H47" i="1"/>
  <c r="H44" i="1"/>
  <c r="H41" i="1"/>
  <c r="H38" i="1"/>
  <c r="H35" i="1"/>
  <c r="H32" i="1"/>
  <c r="G56" i="1"/>
  <c r="G53" i="1"/>
  <c r="G50" i="1"/>
  <c r="G47" i="1"/>
  <c r="G41" i="1"/>
  <c r="G38" i="1"/>
  <c r="G35" i="1"/>
  <c r="G32" i="1"/>
  <c r="H29" i="1"/>
  <c r="G29" i="1"/>
  <c r="H26" i="1"/>
  <c r="G26" i="1"/>
  <c r="H110" i="1" l="1"/>
  <c r="H14" i="1" s="1"/>
  <c r="G110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26" i="1"/>
  <c r="H18" i="1"/>
  <c r="H17" i="1" s="1"/>
  <c r="J62" i="1" l="1"/>
  <c r="J104" i="1"/>
  <c r="J101" i="1"/>
  <c r="J53" i="1"/>
  <c r="J74" i="1"/>
  <c r="J107" i="1"/>
  <c r="J59" i="1"/>
  <c r="J56" i="1"/>
  <c r="J98" i="1"/>
  <c r="J50" i="1"/>
  <c r="J38" i="1"/>
  <c r="J29" i="1"/>
  <c r="J95" i="1"/>
  <c r="J47" i="1"/>
  <c r="J41" i="1"/>
  <c r="J80" i="1"/>
  <c r="J65" i="1"/>
  <c r="J92" i="1"/>
  <c r="J44" i="1"/>
  <c r="J89" i="1"/>
  <c r="J35" i="1"/>
  <c r="J32" i="1"/>
  <c r="J77" i="1"/>
  <c r="J71" i="1"/>
  <c r="J86" i="1"/>
  <c r="J83" i="1"/>
  <c r="J68" i="1"/>
  <c r="F112" i="1"/>
  <c r="F111" i="1"/>
  <c r="F110" i="1"/>
  <c r="J110" i="1" s="1"/>
  <c r="I132" i="1" l="1"/>
  <c r="I126" i="1"/>
  <c r="I128" i="1"/>
  <c r="I122" i="1" l="1"/>
  <c r="I124" i="1"/>
  <c r="I116" i="1" l="1"/>
  <c r="I120" i="1"/>
  <c r="I118" i="1" l="1"/>
</calcChain>
</file>

<file path=xl/sharedStrings.xml><?xml version="1.0" encoding="utf-8"?>
<sst xmlns="http://schemas.openxmlformats.org/spreadsheetml/2006/main" count="152" uniqueCount="56">
  <si>
    <t>Terminarz płatności</t>
  </si>
  <si>
    <t>Tytuł pola</t>
  </si>
  <si>
    <t>Do uzupełnienia / automatycznie</t>
  </si>
  <si>
    <t>Źródło danych/sposób uzupełnienia</t>
  </si>
  <si>
    <t>1. Nazwa Beneficjenta</t>
  </si>
  <si>
    <t>Czy beneficjent jest jednostką sektora finansów publicznych?</t>
  </si>
  <si>
    <t>Czy projekt rozliczany jest kwotami ryczałtowymi?</t>
  </si>
  <si>
    <t>2. Tytuł projektu</t>
  </si>
  <si>
    <t>3a. Numer umowy</t>
  </si>
  <si>
    <t>3b. Numer Wniosku o dofinansowanie</t>
  </si>
  <si>
    <t>4. Kwota dofinansowania ogółem</t>
  </si>
  <si>
    <t>Automatycznie</t>
  </si>
  <si>
    <t>4a. W tym wydatki majątkowe</t>
  </si>
  <si>
    <t>4b. W tym dofinansowanie UE</t>
  </si>
  <si>
    <t>4c. W tym Budżet Państwa z Kontraktu Programowego</t>
  </si>
  <si>
    <t>5. Kwota wkładu własnego</t>
  </si>
  <si>
    <t>% wkładu własnego (na podstawie Wniosku o dofinansowanie)</t>
  </si>
  <si>
    <t>6. Całkowita wartość projektu</t>
  </si>
  <si>
    <t>7a. Data rozpoczęcia realizacji projektu</t>
  </si>
  <si>
    <t>7b. Data zakończenia realizacji projektu</t>
  </si>
  <si>
    <t>8. Imię i nazwisko/ numer telefonu/ adres e-mail</t>
  </si>
  <si>
    <t>Do uzupełnienia przez Beneficjenta</t>
  </si>
  <si>
    <t>Okres rozliczeniowy</t>
  </si>
  <si>
    <t>Wydatki wg. źródeł</t>
  </si>
  <si>
    <t>Wnioski o płatność:
Planowana kwoty do
wypłaty / kwoty
przekazane</t>
  </si>
  <si>
    <t>Wnioski rozliczające - planowane kwoty</t>
  </si>
  <si>
    <r>
      <t xml:space="preserve">Okres od
</t>
    </r>
    <r>
      <rPr>
        <sz val="11"/>
        <color theme="1"/>
        <rFont val="Calibri"/>
        <family val="2"/>
        <charset val="238"/>
        <scheme val="minor"/>
      </rPr>
      <t>RRRR-MM-DD</t>
    </r>
  </si>
  <si>
    <r>
      <t xml:space="preserve">Okres do
</t>
    </r>
    <r>
      <rPr>
        <sz val="11"/>
        <color theme="1"/>
        <rFont val="Calibri"/>
        <family val="2"/>
        <charset val="238"/>
        <scheme val="minor"/>
      </rPr>
      <t>RRRR-MM-DD</t>
    </r>
  </si>
  <si>
    <t>Ogółem</t>
  </si>
  <si>
    <t>Wydatki bieżące</t>
  </si>
  <si>
    <t>Wydatki majątkowe</t>
  </si>
  <si>
    <t>Wydatki ponoszone ze
środków
dofinansowania</t>
  </si>
  <si>
    <t>%
rozliczenia
dotychczas
otrzymanych środków</t>
  </si>
  <si>
    <t>Wydatki
ponoszone
w ramach
wkładu
własnego</t>
  </si>
  <si>
    <t>Razem wydatki</t>
  </si>
  <si>
    <t>Nie dotyczy</t>
  </si>
  <si>
    <t>UE</t>
  </si>
  <si>
    <t>Budżet Państwa</t>
  </si>
  <si>
    <t>Weryfikacja reguł walidacyjnych:</t>
  </si>
  <si>
    <t>Czy wartości są poprawne?</t>
  </si>
  <si>
    <t>8. Czy wszystkie okresy rozliczeniowe mają mniej niż 6 miesięcy?</t>
  </si>
  <si>
    <t>9. Czy dla każdego okresu rozliczeniowego % rozliczenia dotychczas otrzymanych środków wynosi co najmniej 70%?</t>
  </si>
  <si>
    <t>Uwagi</t>
  </si>
  <si>
    <t>Załącznik nr ….. do umowy/decyzji: Terminarz płatności</t>
  </si>
  <si>
    <t>% dofinansowania (na podstawie Wniosku o dofinansowanie)</t>
  </si>
  <si>
    <t xml:space="preserve">Do uzupełnienia przez Beneficjenta na podstawie Wniosku o dofinansowanie </t>
  </si>
  <si>
    <t>Do uzupełnienia przez Beneficjenta - wybór TAK/NIE</t>
  </si>
  <si>
    <t>Do uzupełnienia przez Beneficjenta na podstawie Umowy o dofinansowanie lub "Nie dotyczy"</t>
  </si>
  <si>
    <t>1. Czy suma "Planowanych kwot do wypłaty / kwot przekazanych" (komórka F110) w zakresie źródła finansowania "Wydatki ogółem" jest zgodna z wartościami wskazanymi we wniosku o dofinansowanie (komórka H12)?</t>
  </si>
  <si>
    <t>2. Czy suma "Planowanych kwot do wypłaty / kwot przekazanych" (komórka 111) w zakresie źródła finansowania "UE" jest zgodna z wartościami wskazanymi we wniosku o dofinansowanie (komórka H15)?</t>
  </si>
  <si>
    <t>3. Czy suma "Planowanych kwot do wypłaty / kwot przekazanych" (komórka F112) w zakresie źródła finansowania "Budżet Państwa" jest zgodna z wartościami wskazanymi we wniosku o dofinansowanie (komórka H16)?</t>
  </si>
  <si>
    <t>4. Czy suma "Wnioski rozliczające - planowane kwoty (Wydatki ponoszone ze środków dofinansowania" (komórka I110) jest zgodna z wartościami wskazanymi we wniosku o dofinansowanie (komórka H12)?</t>
  </si>
  <si>
    <t>5. Czy suma "Wnioski rozliczające - planowane kwoty (Wydatki ponoszone w ramach wkładu własnego)" (komórka K110) jest zgodna z wartościami wskazanymi we wniosku o dofinansowanie (komórka H17)?</t>
  </si>
  <si>
    <t>6. Czy suma w wykazana w polach "UE" (komórka F111) oraz "Budżet Państwa" (komórka F112) jest zgodna z wartościami wskazanymi we wniosku o dofinansowanie (komórka H12)?</t>
  </si>
  <si>
    <t>7. Czy suma w wykazana w polu "Razem wydatki (Wydatki majątkowe)" (komórka H110) jest zgodna z wartościami wskazanymi we wniosku o dofinansowanie (komórka H14)?</t>
  </si>
  <si>
    <t>Do uzupełnienia przez Beneficjenta (np. 93%) na podstawie Wniosku o dofinansowanie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</si>
</sst>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.000000000%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4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5" fontId="0" fillId="3" borderId="1" xfId="1" applyNumberFormat="1" applyFont="1" applyFill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hidden="1"/>
    </xf>
    <xf numFmtId="4" fontId="0" fillId="3" borderId="2" xfId="0" applyNumberFormat="1" applyFill="1" applyBorder="1" applyAlignment="1" applyProtection="1">
      <alignment horizontal="center" vertical="center"/>
      <protection locked="0"/>
    </xf>
    <xf numFmtId="4" fontId="0" fillId="3" borderId="3" xfId="0" applyNumberFormat="1" applyFill="1" applyBorder="1" applyAlignment="1" applyProtection="1">
      <alignment horizontal="center" vertical="center"/>
      <protection locked="0"/>
    </xf>
    <xf numFmtId="4" fontId="0" fillId="3" borderId="4" xfId="0" applyNumberFormat="1" applyFill="1" applyBorder="1" applyAlignment="1" applyProtection="1">
      <alignment horizontal="center" vertical="center"/>
      <protection locked="0"/>
    </xf>
    <xf numFmtId="10" fontId="0" fillId="2" borderId="2" xfId="1" applyNumberFormat="1" applyFont="1" applyFill="1" applyBorder="1" applyAlignment="1" applyProtection="1">
      <alignment horizontal="center" vertical="center"/>
      <protection hidden="1"/>
    </xf>
    <xf numFmtId="10" fontId="0" fillId="2" borderId="3" xfId="1" applyNumberFormat="1" applyFont="1" applyFill="1" applyBorder="1" applyAlignment="1" applyProtection="1">
      <alignment horizontal="center" vertical="center"/>
      <protection hidden="1"/>
    </xf>
    <xf numFmtId="10" fontId="0" fillId="2" borderId="4" xfId="1" applyNumberFormat="1" applyFont="1" applyFill="1" applyBorder="1" applyAlignment="1" applyProtection="1">
      <alignment horizontal="center" vertical="center"/>
      <protection hidden="1"/>
    </xf>
    <xf numFmtId="14" fontId="0" fillId="3" borderId="1" xfId="0" applyNumberFormat="1" applyFill="1" applyBorder="1" applyAlignment="1" applyProtection="1">
      <alignment horizontal="center" vertical="center"/>
      <protection locked="0" hidden="1"/>
    </xf>
    <xf numFmtId="0" fontId="0" fillId="3" borderId="1" xfId="0" applyFill="1" applyBorder="1" applyAlignment="1" applyProtection="1">
      <alignment horizontal="center" vertical="center"/>
      <protection locked="0" hidden="1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 hidden="1"/>
    </xf>
    <xf numFmtId="0" fontId="0" fillId="2" borderId="3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Alignment="1" applyProtection="1">
      <alignment horizontal="center" vertical="center"/>
      <protection locked="0" hidden="1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hidden="1"/>
    </xf>
    <xf numFmtId="4" fontId="0" fillId="2" borderId="3" xfId="0" applyNumberFormat="1" applyFill="1" applyBorder="1" applyAlignment="1" applyProtection="1">
      <alignment horizontal="center" vertical="center"/>
      <protection hidden="1"/>
    </xf>
    <xf numFmtId="4" fontId="0" fillId="2" borderId="4" xfId="0" applyNumberForma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 hidden="1"/>
    </xf>
    <xf numFmtId="0" fontId="0" fillId="3" borderId="3" xfId="0" applyFill="1" applyBorder="1" applyAlignment="1" applyProtection="1">
      <alignment horizontal="center" vertical="center"/>
      <protection locked="0" hidden="1"/>
    </xf>
    <xf numFmtId="0" fontId="0" fillId="3" borderId="4" xfId="0" applyFill="1" applyBorder="1" applyAlignment="1" applyProtection="1">
      <alignment horizontal="center" vertical="center"/>
      <protection locked="0" hidden="1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165" fontId="0" fillId="2" borderId="1" xfId="1" applyNumberFormat="1" applyFont="1" applyFill="1" applyBorder="1" applyAlignment="1" applyProtection="1">
      <alignment horizontal="center" vertical="center"/>
      <protection hidden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</xdr:row>
      <xdr:rowOff>0</xdr:rowOff>
    </xdr:from>
    <xdr:to>
      <xdr:col>12</xdr:col>
      <xdr:colOff>304800</xdr:colOff>
      <xdr:row>2</xdr:row>
      <xdr:rowOff>304800</xdr:rowOff>
    </xdr:to>
    <xdr:sp macro="" textlink="">
      <xdr:nvSpPr>
        <xdr:cNvPr id="1029" name="AutoShape 5" descr="data:image/png;base64,iVBORw0KGgoAAAANSUhEUgAABRQAAAB4CAIAAAAMiuk5AAAAAXNSR0IArs4c6QAAAARnQU1BAACxjwv8YQUAAAAJcEhZcwAADsMAAA7DAcdvqGQAAIgqSURBVHhe7Z0HPJVfGMe5RkWDhurf0KIyi4hKRilpUFRSKqG0p0QIlfai0p4ykorKbBhFg+wo0jAKkWSGe//Pvef1uq51FVKd7+d2O+e8r/c973vf95znd8ZzOGk0GgcGg8FgMBgMBoPBYDCYhqEQ/2MwGAwGg8FgMBgMBoNpACyeMRgMBoPBYDAYDAaDaQIsnjEYDAaDwWAwGAwGg2kCLJ4xGAwGg8FgMBgMBoNpAiyeMRgMBoPBYDAYDAaDaQIsnjEYDAaDwWAwGAwGg2kCLJ4xGAwGg8FgMBgMBoNpAiyeMRgMBoPBYDAYDAaDaQIsnjEYDAaDwWAwGAwGg2kCLJ4xGAwGg8FgMBgMBoNpAiyeMRgMBoPBYDAYDAaDaYK/RDwXFRUTIQwGg8FgMBgMBoPBYFoaThqNRgT/NKhUalzim7uPk33jiscN4TpopkdswGAwGAwGg8FgMBgMpkX588RzVVVVSMTLexHvg179yPhaxcnJCYnLxvEeMJuPdsBgMBgMBoPBYDAYDKZl+WPEM5VKjXgR5/v07a2o0sxv9DxDxrm40EYOQwXuw+YLiAgGg8FgMBgMBoPBYDAtSnsXz2VlZY/Co/2ep/vG/8j+zpJViNL7nTk5aUbjeLB4xmAwGAwGg8FgMBhMK9EexXNlZWVswutHkalB8YVR6RzllUR6IxiN4z66DYtnDAaDwWAwGAwGg8G0Cu1IPH//XhT0ONo7IiMgqbK4nEhkk2WKXMcs9IkIBoPBYDAYDAaDwWAwLcrvF885uV9uBb24F5Uf/o7KTidzvWDxjMFgMBgMBoPBYDCY1uO3ieeCb9/uPHjh9TTnQXIVkfQLYPGMwWAwGAwGg8FgMJjWo63F84f0TP/HCXcj80JSqlrwxFg8YzAYDAaDwWAwGAym9WgL8QynSHqT5hOS4PPye0JWq5wPi2cMBoPBYDAYDAaDwbQerSue331Iv/0gxvP5t/is1pXoWDxjMBgMBoPBYDAYDKb1aBXxHBWTeO/JG7/4koQsKpHUymDxjMFgMBgMBoPBYDCY1qPFxHNlZWXo05h7Ee9848syCojENgOLZwwGg8FgMBgMBoPBtB6/JJ6pVGp80puImLSI5K+hb6lfioj0tgeLZwwGg8FgMBgMBoPBtB4/I56rqqr8Hj3zCf/g96qyoIRI/L1g8YzBYDAYDAaDwWAwmNaDQvzfHLI+5yxwfOsW2V6UMwaDwWAwGAwGg8FgMK3Kz/Q8Z2R9HmkaRERaFMgMhQJZIqLsg3ueMX8rlZWVLeWY4O+GQqFwcXEREQwGg8FgMBgMpqVpX+K5Z9cO6rL93B6lEXG2aUHx3OQN4eTkJEIYTOsTEBA4dOgwIsIW6AGu/ymlcdA4mTYxoihAT6X/JfqHHnIajUqlxyEG/1E4Oat3qHV4MghbqsPof/pxmE/XqiS+StSaNZOIYDAYDAaDwWAwLU07Es9UGu3gcrkBvfjn7wqmUJpncLeUeM7Ly1MeP4GINIC17Y75enpEpG0JDAz09/XLzEgfIy9vtnUrkYr5qwkPjxg3TpGItC2ocGD+bhxQymg3CFAoFAi3ZUvT/fv3J0+eTEQwGAwGg8FgMAwqKiqW2Ho0X/P9zXDRjVV6AIxVMFcpnJzmC8cOFxnC2NgY7Ug8i/Tr+tRpZlUVVdLkVnZBGZFaGyqVJtCZ93tpBUuuW0o8f/nyRWGMHBFpAPvdu/QXLiQibcu6NWt9796FwJJlhtY2NigR83fzG8VzXZiFNJQ0LKUHCGb4bmPNTILFMwaDwWAwGExdysrKe827TkQw1YC1SqHQeCj0kZVcFI5bWyXGyY8mtjXMzzgMaw3A4D60Qp6Xm9KpA/ce4zHMRjkEK6uosEltVN+T6xTnTBBGQ0lbm759+w4dNqzup0uXLsQeGMw/BqNxjt6rDJABEnIfFMBgMBgMBoPBYNonoCerqJw/quizFKlUuuRkh3YhnkEqL1YfpjqqL4rOnTj4zMbxIwZ0G9S78zgxodWzRnhaq729outtP7m4rPJSYGrbWOfHThwPuB9U9zNz1ixijz8cKgMi8mvAL9hSh8JgMBgMBoPBYDCYNoBK46xkSGjmvttGaBfDtof07fz4yIwufDxEnAHKGLNOPuGdZH7uRb3KuTWGbV+/6SUjI4PCdbnm4hIWGgqBRYsXT5hQM006JDjEzfUaBEbLyKwwNUWJQHFxcfTLl69fv/n0KSvvSx5cnVBvIXFx8cnq6vz8/MROtQkLC7t29WrMy+iS0tLBgwYpqSjHxsREPAmHTczDtg/s3/82NRUC+osWTZw4ESUCntc9H9yn/0xj5OSNTYxRIvDmzZuzp888DQ/Pz8+HbHTi4xs+YriM7JjNWzbDvc3MzIyLjSN2rQeaxrRpzD+Br6/vxXPnk5OSqqqqugkIyMnLmyw3kZSSIjZjfpl2NWy7PYOHbWMwGAwGg8HUBQ/bZgdfCzElRVki0jC/WTzD2SUGCXpaqw4Q6kwk1cePyiqrCy9P3klqqM+57cXzdgsLDzd3COzau0ePyX/Y1StX7Gx2QGDyFPVTZ86gRJCjc+fMAXmJosyAcl64eLHZVjPmS/v69eumDRvDQkKIeB2YxfN83blRkZEQsN25c5HBIpQI7LS3v3zhIgQ0Z8xwPO6EEu/dvbtl46aKigoUJRkyZEjgwwcQuH79uuVWc5RYF8hkUsobbm5uCOfl5ZmbmQU/fIQ2kVAoFL2F+rZ2duQ4XsyvgMUzm2DxjMG0PTk5WRnvXoiKqXbu0pVIwmAwGEw7A4tndmBTPP9OeQPKWVFM6MEBjcaVc0Uldcn+sBMNK+f2T2VVJVLOXFxcAwYOlJKWlpCU6NSpE6QUFxefcXb29vZm7EiwdvUaUjmDCDe3tAC1PHToUJTyKzgdc0TKeeo0jUPHjjqfPbP3wIFFiw00q9f44aJQOtamEx8feee7du2KwvDbmSwzQsp5+IgRO+zt9h06qDt/HmylUqmuV11OnzrF+AsMBoPB/G2UlBRHPbmQHiEnlNdPpqv298I8YgMGg8FgMH81v0c8g/Ti4aKs0RK7bTeZv2Ot0doswJ4bTz27E/GR0ubK+eL5C7t27mT5REREEJt/CvWpUx+Fhtz0vn37zp3Q8Cfk8Ob7gTU9+VFRUU/D6WOzgc1bzU6dOWOyfLm1jY3//SAlZWWU/tN8/PABvnv37XP85EktLS11dXXdubq29vYbNmxAO8zR0YlJiGf+XHW9hly5d+jQAcQ26H8IwxXExcZCQERU9PYdH4PFi3V0dPbu27fJbAv9KBwc7tdcUQCDwWAwfw25uZ9eBptR3v4n291ogAB90FN7JjU19SkTT548KSoqIrZhMBgM5vfR/KHP7YW2Fs9UGk2wM+/qWSPjzmjvNR7D35E+ALgRDngmXPRP+S19zn737l06f4HlEx/XyHzgpuHmpitPhKCgoKW1FQqnpb1FASDQPwAFhAcNMl25EoUBuAm/7ugbjbguyP/69m3NGZmBs8A+JPn5+atWmFIZ3ea79+6Rl5dHu93x8UEBnbm6PDw1zR/GJiYok5mZmZ8/f0aJGAwGg/nTKSsrjQq27pYtKtP7YEfuQiK1HfPgwQNxcXHFanR0dKBW6ty5sZFuGAwGg2kDqFTOOQrP4JuI/1G0kXimUmkdebmmjul3yUzp9UWdfSZy/XvV7yWLmbD4zztdYiiUP/LOssOoUaMojI7cnOwclAIkJSWhwISJSi3eaiAuKQHf5eXls2dpOeza/e7dO5ReL1VVVatXrszJzobwilUrtWfPRuk0Gi0p8RUKUyhcL5mIj4/v3qMH2pSSkoICGAwGg/mjSU58XJwgIdt7Fy/Xn9FzGxsbO2/evB8/fqAohCEF9DOKYjAYDOY30pWvdJeBOzdXPd6g2j9tIZ5B/81XGfLMaeYNG7W5Ewd36tBEbzPJCW9CRv4WzLZtO33+HMtHY9o0YnNLwM3N3V1QEAJF37+jFOBrfj4KtMgkZxZWrVkDJ4VAaUnJhXPnpqhN0p8//3FYGNrKgr2dXXTUSwhIjRq1xcwMJQJgjuTkEGrfYefOeXN0mD8f3r9HmyorK1EAg8FgMH8oNBrtZaiDKKdKD/40IokJGo3z4zelTnzty1tYaGioqqpqPqMyFRQUdHV19fDw6NmzJ9qKwWAwmNam3lHZkDhb4fnKqQF2eh4De+TZzfdcqRGgMTq67s6Q0m6HdbeFeIaLvx6SJrvSe97OR3HvCGXIDskZ34jQ70BOXm5SHQYOHEhsbgk4OTl5eOljnqlMTw1YKkSomdBoTa+0rKSkdOP2rQlKSsgVNpzr+bPnSw0WW1pYoB1IfO/5XrtyFQKQSVs7W+Y+cHZz2G6fegwG88eCW+XamKgQe5le2ymc9fQPJOXqpvMlDlQIFRAkBhy1B+7cuTNt2rSvX79CePr06QkJCQsWLECbMBgMBtMGgALQUXxK4WQVJiAmguPFlCSSTNQfcFA51s28JzEoPfSVWN2BtnwdyqfJRBORdkYbDdsG6VVJpfm+yJi40fdSALujedveSRj7oOHWwI9yYlRYS9FNQAAF0tLqaeavC2f1sPbi4mIUaBwJCYlLV688CAk2XrGia1eiu+C6m/vDhw9RGMjKyrK2tEThNevXSUlLozCCh4eHj58PhU+dO8viYIz8TFSuWXQag8Fgfh1PT09pcYmZ06cXFBQQSZjWJOrJKVkheyLCxOdCiVcV90dO9Bw4aCSRxCD/a96dYA8Hz+WX7h0mktqW2NjYCxcuqKmpzZgxY+/evSCk//vvP2IbBoNpGBoDIoJpCiq16f6qfxP0DFGrKCYaD8cMfQtRlqfqa3FnY6eVpRW8HJwcuYXdVp0yLinvQGxjQln81SKVMCqVs+4RfjttJJ4RIPKqqHTv2TkFpURSowzq034de3Ts2BEFUlLeoEBLISIqggIhwcHsvJwCAvSB38Db1Pp9gNXLgAEDtllsux/8aPhIwvSJfEH4TYXSc/OGDd++0bv9xyoorFu/HqWTcHFxDRMRReGPHz50bgDklxuD+VPIyMg4dvToujVrli01NNBfuHCB/hKDxatXrbp48WJeHl6Jp62pqKhISUm5d+8eEWdw6cLF8vLypMRXfr6+RBJjIklSUtKDB/SV6jEtyMvwSzKCqzlrdx1U0Xiicnb3lI0Wk5pEJDHsyNDnQbYeizf4y7l+2hBfeae4/PcMHJOWlr516xZoZsDc3LxJvyHwamdVk5mZWVrKlnHSBuTn5xPZYvCdaW4XBtPiBPj7K8rJK40bR7rdwTTCubNnZaSkNdSnfPz4kUjCVNOj8/eVmoGbZt8dO+SNua73+lm+JlPu83DXGjKmJp2QkDFglsPWL8Vd5IemEqkM+DqUm0x9sGp6wLoZ/moSCRu1763X8h0iRPe+1H5oU/GMKK+gfs5nq34aLybUbpvBBg8ejAIPgu63bHU7TVMTBdI/fHQ8dgyFG2HosGEoEBYaymbnM0n37t1nac1C4ZJiwg3MyRMnXzx/AYFuAgKHjx2t1/gge5WvubjglT8wfwdxsbFOR4/53r0XGhwcER7+LCLiSVhYgK/fbjv78WMVrLZvLysrI3bFtDIgxsRHjJymPsXeZgeRxKBP794o0K9/fxQoLCyUGDFy5jTNIwcPoRRMixAf7T9KwIRFOReU9E+jPJFVtkS+MwCoo31DvTZ6qDm/XfyaGlTB0V7EJ5sYGRkNrEZYWBgkN7Hhd2Nqakpki8H58+eJDWwTHx8/b968kSNHamtrJyYmEqmYPxl4DEZJSMLnlLMzkcTEDhsbtNXrxg0iiW0uX7z05cuXz58+k2up/BwvXryw2Latkc/f0bkN1Q2YvqkpKbdv3SKSmuLTp09379497uhEejH8W/nyveunPAErHS8eLuoUybiZspEBUaN+VNS4u4JHIKegq7q19aMEiYnb7CppXMwPRXFZh5C4kQuVwpRGJHXpULZN+9bXb/xvs4mqv53wG8Rz9y68w/rVci5CpdLyv5dn5BbnFJQWl1WQr9Z8lSEdeNpp76WysgpaoiknO1trxoz9+/adPnXquJNTENOKzT/H2LFj5+jqovDxY45GhoZwWOeTzkcOH05ISEDpzOjO1e3UqRMEvuTmas2ciXICqjvqBV0As2C4ZIntjh1XLl/28/WFj/PJkxBGm5AxGh4efrxasU9SnwwSAooG5g8aLWmyfLmIKL3z+cO795NUVLaZmzs5OqLzbrew0NGeDcUE4xgYzB8D2U7UTUBg8hR1zRnT1SZPlpKWBp1QWVnpfs1Vd84c3P/TZqAV8lga7444HrPdaX/5msvEiUT7HdQXePhcixMfHSTKPZfCWdNXQKNxxn5eyjksTmSEHJHEwfEown+t68SrmWtyOF4TSb+PpKQkJycnQ0NDVVVVaWlpEI3wraysvHDhQnt7e29v7/T0dGLX2lQx0WRPdZsBDzaRJwZEKts8efJEQUHB09MzOTkZrn3KlCl4psNfQMWPH6DZgIqKCiKJifLy8ka2Ns4YOfp7TeHikpSURCk/B+hJT3ePRj5/h3gerzQBvjvx8Y0aPRqlNMkpZ+cNa9YePXz4r3fbQeGk3YwYG/dBOL+Yn8rJae8+Nz2vJ3PJCuFnb0SoNLoC/VHJ8/LtYJatbz79t89Lq4qD8rWE/3HyiEsPVdvbskttLZ7htdFVGsxX7XCbSqN5hrxTWHdngJ67yJIbwgs8Biy4Lmlya9HekEuBKaCcF08Z1j7fs379+1ntsEHhtLdpZ5xPHdi77+ihw+GPH6PEX2Hfgf3zFuihcMijYDjsof37Tzg6fax2ZM3M4MGDd+y0R1X++7R3KCeOR44mxLMq7by8vMehYS6Xr9jvsF27ajV8Du0/kP2JvhqzUO/ec+fNg8CpEyfJYvem540tGzexfD5+oI9R4efnv3LNRUxcHMJ5X/JueFw/dvgIOq+Hm3tsTExMdDud5Y/BNImEhMSpM2ccjx8/c+7sTe/bXt63+fjok/yTXyVdvHAR7YP5LXTt2nWRgcH48eOJODPtrHL9c3n3NmE4z+wO3DVDikA5R+ftk1a92K0bMUsI7L9jNy3OvDfMo9QacUdA4+jATfjFaANSU1NBHIqJia1bt+7SpUvBwcFxcXEgGuE7NDTU1dV1x44d2trawsLCUVFRxN/87bi4uJSUlBARhh+TwMBAIoLB1GHTls1PI188j4okBz/+IsNHjFhqtGzJMkOWT/tpn/oVzpw7FxYR/izyBdmMi2FmQM8vb7OFRqw5qrNv8/QxL+su5syillmoonJOHh2vudNCYt2h0grevoJ074/tirYWz/DamEwnpsuW/ahacTR86cGwpI/fKFwUbm4KNw9XRRX1Q06xd/jHNU4Rw5Z4xr5IHViW/1v0c5PNYwsXLbp49UrdZqc+ffuoTlKbPnMmEWc6VN0eEmJT7XPBXXLYs+f85UvjJkxgKWjg4JPUJyurqBBxBrq6uiBlZeXGEPFqevfto6yqMll9Mor+KC+HKOnqDCEoKKhvsMjn3l0BhqOyKrb7cHr16gW6Ys36dT2qF3ZG8Hfmh7MMGDCAiGMwfzji4uJzdInlYaOrje9nz56ZLl/e0CebsTo6oqCgYN/evTM0NcWHj5AWl5ivq+vn60dsq01ZWRnsqa6mNlJEVHKk2PRpmhbbtqFl4aytrFhOQX5u3ryJ/jw+Pt7xmONyY2PtmTMVxyqgGVnbzM0hHe3AQlVVlcvVq3rz5kGuxESHT1GbZGNtnZGRQWxmAjK8xGDxmNEykDE4ssHCRcyNCKBSDh44sHTxkmlTpsqNlpEdNRpybrZ5S0xMDLFHbaAYdHd3158/X1JMTEpMXHfOHGdn5/LycmJzo/j7+6OrZhYGiPQPH02XryBvC/kTJCYkQFR1ojJcI+R/4rjxq1eujMatew1QWlrSKU+Pl6vWDKDoXGsZpZrVCgsLv1ldn/u0/BIRZ4KLg3skRWP9CA+jmVuJpFYGFLKcnFxQUNNjvkRERGRkZIjI307fvn2JUDXYcdo/DhT4paWljZS0PXv2RHYgM1lZWaEhoT7e3nfv3oWinkhlAzl5eStra2sbG5YPsmkhM1CGAyyWNkqsd2Az7AmZr7dTHfYPCQlxuepy6+bNhgaYINBBoKplOW9d4MK9btxwd3N78vhxvfmBVwy1qjPz9etX33u+rteu3bhxA4yEn5vqBXcgKioKjuN9+3ZERMRPjCP47eR972Jy3LT0R4egGKmd13U46T6/mgEXhbrtsv6TpOGFpXyLj6wpLqvHndjvhbPJB6guGVmfR5r+5ODkKbL/ee2YBIG0T98X7wuJeZvfeCuUYGXJg1cnlwzTj+P7r5H9lilyHbPQJyK/AFh1b9++hSxBQFhYuEMHtn4weNDhdS0rLevcpXOfPn34+fmJDdXAu/rx40c4bOfO9B2IVAbv379HQziGVU9dZgEOTt+nolKwuyDoVdJRWb1AyQg5KS0p7SbQDV7sevMPp/v8+XN+Pv3Owz4sS19CeQFnJCJ1gKcFbgsvLy8Rr4Y+VebzZwqFAgcENU6kYlqC8PCIceMUiQimYe7fvz95MtFO9HP4+fquXbUaAuMnTLjsQl+njeTK5cv2O2whAAaB23UPCEAlbbZpM2NjPQQ8uI/WaQfLfrmR0ZfcLyidZJulpfFyEyLCIDU11XipIYt2hZc0Kjama9euk1RVP7yrZ+AJYGK6wnzbNghYmG/z9KDnrS5GJiYW2wn/+YjCwsLFCxfWHZ8C1sCZC+cVFBSIOAfHXoc9586cISLVqE2edObcORTevXPnxfMXUJgFfYNF9jt3EhEG3759MzJcFvOSvoA8M8KDB128fHlg9VqAUAKLDqHfQCignkbWzEA5efzE4YMHIQC3pVu3bhCAA8pKj2JsrEXgwwdDhgyBgLe39+b1G1AiM3sPHtCtniCDIYkJWTtK6DgRYfA6V11UKYCsqb/k5e4MmJ/DWderEKcY1zS9MVtFhgwnEqrJ/1oQ+Cw+KDn/9Jrp5GTpFgGeE3hWX9Q3R6ku5ubme/fuJSLVaGtrwxNCRDg4rl+/PnfuXCLyW4FsgP1NRDg4jhw5smFDPY9xQ2RnZysqKr579w5FIfzkyRPyR8T8oZxydj64bz8E1m/auHbdOpRIss3c/IbHdQjs2uOgx1ieLTc39+SJE6+Tkl8nJyMvsACUnDO1tSwsLZlNxLt37qBJfFu3bRszhuiJmaOlHRcbi8IISSnJvQcODB/O+o6TuLm6Wltuh8DCxQZ29vU46kf4+/mtWbkKAnf9/UaMGIESyWJ/jq7u/oMHUCJoV6ia42PjkpKT0Vyefv36mW+31KzuIb9w/vwJRyfy6oCJKiq7HHYztxaFP3kC0joN7PvUVKR64Nrlxo5doK8/VWMq2ocEFK/D7t3urm7odEA3AQEz863oliKOOzmFhoRAwNbeXkxMDCXCte/Z7VDC5HuIwsUV+jisD6Mla4eNDVr/Ne5VIqm69+3ZGxVFd9a7xcxMfuxYCLi5upGL3SDg91q7Yf1SQ0Mi/rOUlZX3mkd/PFoc0EwUTloVtY2m2XJzVVKpFDTqu8XxtRBTUpQlIg3Tpj3P8Mha6NEXPQqMzJyw4V5s2tcmi/JyTq6uVWW33lxYkR0OQp9IZQKStPPjJufWMxn4JwD5JyIiAjpWVFSUTeUMwGsARYn0KGkwl+sqZwAOhQ7LopyBQYMGQTpAxOsAB4c3U0paasCAAY0rZ6BTp06Qc8gJHLah/IPt0r9/fykpKUlJSRblDEBxg/JTL3AVdZUzAMeRkJCAfGLljPkreVXtbqdL1y4o0LNXLxDS5AeqvS5diE1Q0aIXIS8vz9hwGVLOUqNGbd5qZmhsjNai2+vgwDyCFKTskkUGSDkPGjxozlzdBYsWKikrj5GTQ+vJSUpKMZ9upFjN+kB1O5REREVnzdYG+4OcvXb+7NmjR46gMGLfnj1IOfN35tecMWO+/gKk9ktKSizMtpJzLNPS0pByhhcfsmS3a+cmsy0qaqrj6hs4PV5JSWfu3JlaWsOrjSHXqy4uV2s1Q6wyXYmUM5Rss7S1YWe4WRD98O79sqVLf8WTChSPzLeILC2haBojL2ewdMnmrVtXrFw5mKGogT07d/31jluaS0K0n3Svk0SEQUUVXyfh42RNXVDwdWfA3LrKWZBj0PoR7tbzzjMrZ7DVXP3CNHbd7m0ZuuB2gWsK5Sca6xvn1q1bLMq5R48eGzdu9PDwCAwMdHd3t7a2njp1KhoeNXv2bLTPv0Dv3r2fPn26Y8cOPT09CwsLb29vrJz/QaBOuXrp8vNnz5i1JYRdLl/R11vAPPk2+3P2y8go+DDPjUcNlMzEx8Ub6C+ECouI/zJNPpZQc4GOTUxMJKVsZmYmuZjLTjs7h527mK8OCA0OnjNL61NWFhHn4Hjw4EGgv39qSgpZBJWXlz8ODV1tanr4UC1PkxUVFYsXLYKaC04H1nInhsr9VlBgZWHJXJd9/PgR3S7STS8UONaW25Fy7t23T69evSAAVoFQtZPLujifdD57+jQcpH//AUg5A+RCsCRwdbvs7D09PYl4+2OiWJK8SH3zd1oHLfnIEf0yichvok3Fs9Y4YVnRHo63XunaP/xeytY4BBonZxUnJw+NapUZdD/JWSs/npcKrzulkoOzA7Vi1teEgKRTju9vdaZiGwiDwbQMLAb+w4cPb98kPGpOVFZGASUlJbfrHuRnm6UFlTHloUOHDqfOnunevTuEnRwd8xlrXM3S1rp5+9bKVau2W22/6X0befg7d+YsfCOcjjlmf6Z7H5g6TSPo4cP9Bw7s3LXr4uVLrh7uaIejjseYTyc8iPD2P1FFZZGBAQqTGK9YfvjIkf0HD9y642NtS3irPn3S+TPjFACYPt63bkMAKvh7/v6Ox512Ozj43w+aMYs+2SQ9Pd3FxYWxI0dkJLGC3bwFepClhYsWrVq9+tyFC/W2gp+7cH7fgf1Hjh295++3e+8elHj5Ys3g3gD/gGcRERAQFBT0vnf3MJhFx476BwUOHDQIEt+nvbtwof4ebHYYNGQw8y0i2xSGDh3qfv36DlvblatWmplv9Q3wH8FoegCL5HFLuKj4a/he+E2Y05jFvXbct2MDhYmZVmBu7vZbnMPJ6htsFLfuAa37CqNr5v6BhXre+9FgC/+F3gUBGVyVtNaSbc61fQ6LiYnFx8cfPnx43rx56urq8+fPt7e39/f3B2v7+fPn8vLyxH7/BkJCQra2tm5ubg4ODsiUx/yzDBs2bNv27Q7791lYWQ0Toa+HGhsdfbV2y2ZdTFYsd/O8Hh0f9+rN6/Dnzyaq0Ks/qNS8vLzQDo1Q+K0QqhIWfsL1HckSQ8Nde/fY7rTXnTdXUZE+HO9xWBiqX/g7d4ZLS0hOuhfgL69AV6FfvnzZzugAZ8HEdMXufXt3OuyGg6AeplMnnZlnGDkeOwZqFgIztGbBhcfExx097oSq7EP7DzQyMPPGdXqnLlRtQY8ePomIiHjxPDIm+qiTI4VSv84CMXxoP30QAdRcdjtruujh0uCvIp4/S3ydDFe0xZyY/3LlYrvzt0KjcVBpnFVUzuljXs6Uj6JSOSHa0g2kNdBPR+WsrOKaIRc1Qz4KzktfArrVTtc4bSeeubk4bRaN2uj83OJCJPsXy0nj4GKYsqCih5V/cXx/MzLh8O035+++Phcdf8jpndfIshzYhHbGYDCYXycpMdF0+fIVJiaGS5ZoqE9ZvswItdBLSkou0K9nekhubu4Kk+WoBdp+9y45httS0A/3fOjL3lC4uKxsCOeCgLCw8BiGEQ8yErWCw7fPbbqUBcxqr0xbb6v8cafj/oxVjkVHjDjhfLLuPszxJUuXKqvSXSRUVFTcrj7L3Tt30FysdRs39K9e8wmOs3vPHv7O9LEzd24TA1nJQbYJcfFNzrwiG/WB+Xp6GprTIPAuLS01lWiT9rpBtJ2vXLOaXO2vZ8+e262tUPjer6ySwl69wsPDM3sOMYP9M14UgInkyINdOtT01QDx2QtkxxsTEQ6OIz6bMjiIxpRqOGd132E+14mfr2bIVVR8koqdt7Ff0efS1jUwSktLnz17RkQYD/CJEyfqzvUFwEqGt7LetwmD+ReQkJYyNjGeN2+ekbGRxw1PNEbyfkATPuTGjR8PL06XLl14eXmFhIS2W1ujdCQvG+eOt7eq0kSWTxZTb3Bz2bLVTE9Pb5GBwd79+9GArHNnialDVjts4NI6duw4fPjw8xcvokIgNDj4zZs3aAeSZUZG8+fPh3ocDnLF9RpUcNSqqsPVyxxCHed2zRUCcPzdDg6gmbm4uGbMmLFk2TJI/P79+4MHDxg71sP3QvpKHL2EhMiqTUBAQElJCYVZCAwM3L7NAgJ9+va54uJCDlsD4D7PmDkTjgOlFlyR6cqVaKDZ6+TX7W2oFBeFunuhm5fZIf0JTwyUQm+YHTq7+lRvgdZa4V+4V+61TY6+Vg6ao6NXTQm8Z7XXeeVZAf5a7jnajDYSz2BUGWmI7rgSfdbvNaU5FVgHWmUHKpNXd07OblVlcsXpo0sy+ak/IEqkY1oU1IfWqsApmE1tDKb98PXr1/uBQQ+C7oeFhKampKDEGbNmXb7mQo4WI4Enec3KVbkMt17LjI11qqfRfvnyBY4DgR7duwcFBXkwUVZGXwu3sLCwiLFGenp6eh6jg3rgIDoQaITg4OBjhw9DQEBQ8My5s6hFvHE0queGvazuRo58QQQ0p09HAQRYVLJj6Mo/IT4edREoKyujU8RER0+ZNMnd3Z39roOpGnTxDJAD1OOrp1hPr31eFRUV1AmQ9CqpNeyD7Ozsay4uexwcrLdbOR1zfPOacHvDPGrxHyf9wxtpoVoD+/NLhAfJniIiHBzugWdiKwnXdCST+DcsmGpKRBimp80F33HOKaGf65n81uIFfkFBAXqDEGDfjxs3joi0GnCNHz58ePr06X0GoN6b1Z8Gj3diYqK/v7+3tzcY4snJycyX8BuBX+fjx49QvPj4+Pj6+r548aKdZAzT4nTr1m0EY5pu+kf64ilNAo93fn4+1GhkSys5Vrm5tGADFryJaBwTVIVz5sxBiQBUWNo6RPMompbcELKysjO1tSAQ8eQJWoQyNja2gFFrj1VUZJ6DqTSR0MCJ9a0XixgoTHfY8eb1a6vt2xtfq/XJkycb164D0d69R4/LLi4NefKDFxDsivLycjTQDCyNn77trQSVRjnsPaMrf2k3vhIB/pLOfGXW1/SyC1iH+rcUH3J7bb28iL9TGR/vjx5digpK+CD6raSeqbJtQBuJ5678vJFvvtx9+rFZyhkQqvhOYbNDAdMSQA26zdx8zKjRMzU139e3MlaLAFpCUU5+4rjxYHwQSRhMu4GPn19mjOxoWRmyVltsuPSo4zHU2s3CXoc9UQxRCtUts1MuMDVQIDc3d7v5NubPi2fP0SY0PwpsVhTt368fCjQEVMlbNm6Cl5RCoRxxPEaaMo1D9sUVFxNDztCsNm5u7rpT2oSEhOAbVGVpKV3h9+jRY++BA2jeV/rHdKttFhPHTzh39iw7QmjQYKIh4BvjdFD35+XmopRejLOQcHFxkf4X0M4tiKenp7qq2g4r6/Nnzrpdu3bsyBEvzxo/TBig6Hshb/ZsZg/b8IjldHTt0oV44OOTou/m7UJhkpGcmkYza1xw5+R+Ud99d+fzqh91ViUB+nSirpPmrNv21ILAA/Zzvm3ZAV5nd3f3+fPnQ5kwePBgRUVFdQYKCgqDBg2CFDs7O/TKNAS85qtXrx4wYICEhMS0adO0tbUnT548cuRIeD1Hjx69nzGAs1ns3r17yJAhQ5lgdqMA0oJ5K5yO2FCHwsLCffv2iYmJwf6qqqpaWlrTp0+Xl5eHrK5YsaL1zADMbwQ57wB51nhJHhISYqC/UEx0uLyMrMIYORkputMiBk2X/2qTJ112ucr8uXT1SgtOH4CKFR5yCAwZOoSlYBERIbwIffjwAQUaYizDNSbcBDQ8inSwFxQQMGzQYPKzcD6xdixZWddl5erVyH+H+zVXMG6NDA3DwsLQJhZWrzAFSQy16lXXa/BuEqnVZGdnW1lawg0fJSGpKD9WYsTIkEeP0CZ2qt02Jr+o8/OUYT+oXPB5+loUlHPr9WnCkTPzur/J+q+kgreCyhWZOrSotAk/UK1HW4jnnl0Lxfq9inyT9xNtTqOLMyvbcGx5cXHxDhubxj/MDjD/PsJCQ294XIfaNOlVkuPRY0Qqe8RER9+9c9fJ0TGlurOuIS6cO5eXlwdK4MAeVt+nGMxvZ9To0ddv3PD08rp1xwdND7t66fJ1xowmFgIDA+FhhoC4pITz6VPMRRzqSgV69OxpsHRJvZ/OjMFaZO9xWXljpv/Xr1+XLTUs+PoVlLPD/n0NjQery49yoi+XtDB4eOiDsUFs1O0xKyklBDY5YHv6jOnBYaHbbawVx4+HxOzPn/fudtCZPadxqQCAfYACPDw88A03p0O1E6+63cuk7OGpzyVhIzRerQQEBFiYbS0pKREdMWLN+nW79+21sbNlWervHyc7OzMvXr13l1dEnG6icb4suDBCnOjFzc757Bi9rIqj1qB9Ga4F2+eeIW/+3eCnoxyehHxm9aTdiYu2aOiPwEV90g9M379iJvP0P/hRnj59mp+fT8Sbj4CAAHPrD1jSmzdvJp+6FuT27dv9+/dfsGABFAKgollMWHiP0tPTbW1tQRXDFRGptQFtDOr05MmTaOU5ZkDAxMTENHfAhZOTk42NDdj6aQwyMjJ27NghK1vjJBYySW4FMjPr969z69YtERGRbdu2JScns5QGBQUFZ86cERcXd3BwaIdW+78JWYYX1naRhSgtIcrkeh27MsPLKJNp9MekwV/22NGjRkuWRoSHd+zYUWGc4tRpGlKjSPHcNH3/+2/8hAnMnwlKSmS1SML+qA0W4L1DgbqTirm4iIKI1tQgyi6dO6MAcoFGHhNqbQlJybqfRhqsBw0a5Bvgv2SZIfwt3NWQR8GGBovn686t2wuNBmmXlpQ4nzjJMok6KSlphsY0d1c3KBjFxMXVp06ZqKrS5K/5G+HmqurCX6Kw1WHctl2CXYq4Ka07arULX+n3so7SGw+Mt9zZV7Cg1XR607S6LoUX84jR5Zj3g5ovnDngR1ArTKG3NrQVYA5eu3K18U/j40D+dIYMHUoazQMHCaMAm6xaYbph7dpjh4802VbdowfRyzRgIF4OGtPuIEucHj16nLt4oRMfH9SFVhaWLAsmQ3Fha02fzNyzZ88Lly6x9EuTvdZQR1pYWu6wta37QQPDREUJh0wJcfGNdJ2tX7s25TXdV9OqtWuatcZSQvVIswEDiIofamX4BkOBuasKkcTwK96vXz/SWzUA98Fw2bKr11xu372DfIfGxcQwL/BTL9HV61ENYCxABUJr+AjCFTPzVFUASgw0cF1QUJBlodEmrXbSmqzXlYsXw0Npp06dbnnf3rBx4/z58xcvWaJeZ22Sf5bMjDSeDEVhQWIoBOJl7k7ZcUuICAfHuYe2RZyEqzmEBEXLbN5h8s6fuHF/lnvOp9oznDk5aAuGVqbtULxqpqM+QY6sVuCpu3nz5pQpU+ChUlRUbLKltRHgZ2VZne7cuXOSkpKXLl1q2fGNKioq7Jj4oFE1NTXRk8wM5Mrc3JwlS2Dxk0Y/3MmFCxeiMDu4u7uvX7+eNPSBEydOLF68mIiwTUhIiJ6eHrOeR6t7DBw4kPm12r59+0HG+nCY3w4aGQS8Sqxp7SJJTCBqqP4DftWyKi8vP3WC7ngfareHoSEurq4nnJ3hG239dbgZ6h2o+76wSe/evVGp8u5tGvO7AKSmEqXKgIFNGLFk4x0a+gTHRNEx8nK37/jU/Vhur8cJGQn8OtY2Nk9fPHc+e2bQEPpY66jISIddu9FWkjt+vhKSEhC46+OzdPFi5oazc2fOoNleOx12+9y763z69PkLF5RVVdHWdkgVlbLhrGHKp76vM/ttOLe0qtV8QyKKyzqYXTT4/FUwKb3/tiv6dLdYv4nWFc9UGofdgutdOpWW/iDek2bRtapcufAtEWk//NVNsP379798zWXBooVWO2zW1VlFsKWwsd2xzNjYdNWqA4zZmxhMuwXeCN159HVfqVVVWzdvYa6k7e3scrKzIbDv0EG0Fg4zID5HjR4NAbA+WZaJYqFLly6SUlIQgErUq4GBLX6+vuGPn0BglIzM+uYs9woKH3kBBZQmEv6QJ6uro8Cpk7WcFfv5+r1Lo49bU2J4Va3LiBEjjEyI5anretti7gSGa/Fwc4MADw/P+Op1rUhf5WecaybTAiePn0ABZbUaKwFJi4KCAjQ2ryFAQaGe7Yz09LqSCWkeUAJ1ezww79ISO+dM7M6XTsQZJOfOkplYM/vgRWxEArVWK4kQbeRmraNEhIPjmm/omvultFpe6ji4ODmOqXVyNZvdR6hmlCaY48ePHxcVFdXR0QkKCmqRIdZbtmwhJSgC1LihoSGYwtra2tevX2+Rae0CAgJjGQvJwJMmJye3bNkye3t70JObNm2CdObHHgzfs2drvOgDNBpt9+5a1rOCgkJAQEBmZuaHDx/8/PwsLS1BwZJOhprk/fv3JiYmzI1KZmZmxsY1ft3Y5Pv376DYScMdrhFEPiiZxMREyNjbt29VmUx2Ozs7ch4K5jeChhkDz589e1l7tXxfX9/37+j9Fvz8/KMZVc+vAI8HKnhHiInVrd1+nWHV67O+eF6r5Y594GWUZaxHDQ8t1FwoEYBsk6tjjBvfhBOEsNAw+AYRjvIDbzfq5n0cEvrTqh4KBHV1dTcPD1Q0paWloXQSeNcuu7iIMBrNX0ZGbd1SM/klL48Q82QdTad1BekvUlP+MQKtndc2Pl2DtKJ4ptI4N868t2nW3YhkUUrzLxBqBoMvkZ2oTfh3bT2uXLuWkJxU93OoUTv4LwCsgZ27di01NGQxSloQISEhS6vtW7aa4XWhMe0f05UrUTdsyps3Z6vXl3r+/LmnuwcEoNL9/Pkz4QqsmvR0uiAxWbGcsS9dK64yXQkW87t378C49/b2hvqS2fxdZkLYvvv27Dlx/HhsTCyYyGGhoY7HHFE79KmTxOq78HqCJCBOw4ClFxc44XT80qVLcXFxDx8+1J83P4sxYrP/gP5TphI9ruLi4lKjRkEgNDh4zerV0dHRYC6fO3t2mxm9FgejxLhaIcfHx9va2AQHB4OIBTsbrivAnzBT6lpUJkbGPj4+SUlJcKX6eguQJTduwgRyXPqSpUvRrLBnT58uNzaGgyckJFhaWNxkNBmAxDVZTtwxKHzQvGhQv3CvkpMJF191gT0lGE0PVCp1h7VNamoqHPby5cuovx2t6lxUVLR/377CwkK456Cm6u2j/teIf+nbt3hCt061RvN+KpTqL+NCmieFhd/OJq5htk86cnTdMP4sOSohITnF6C7rHPXO3DSPOd3Xzqsx/uC2wwMJb8ratWtBlRGpLQEIUf36HOCDMoe3bP78+f379weBXdd+bS4gmEEDv379Gl788+fPW1tbb968+dChQ0+fPmWZrgwahggxyMnJYR6KBfkJCgqaMmVKnz59IKyhoQGHJVeGYweQysyuvKZPn75nD7EsXLM4cOAAOZYb5Nb9+/eNjIzIX1ZYWNjT05PsiCsuLj7DWO8d83uBx0Zt8iQIwDtlYrgMCrqc7OzPnz4dd3Iyr9Zgs3V1UHvir9ClSxfUrxsXE4Oqs+ZSVVkFhW1dUAM0PGCoBnG5fCUiPBwS4YqanArEgqGxEQrYWFlBJQUHyc3NXbNqFXKENkZeTlJSEu1AAq8wEWK8qoH+/hBQnTQJta7Ci6A5g+7MEh74tatXQ2GFMlZeXg5vemxsLP3PGgBqW6hzYWcUzcjIQFdab7ttt27dzl+62J1xB+76+ECNidLRIpeAJ/M0sb+5w+5PhZP8pdknI+vzSNMgItIAVBqH6ZSgA4ZXQX7N3rvlfhzduGkWPSuKwl458bEnnmN1tFSPtsCwoi9fvigwnM0C1296ycjIoHC9PHzwIDOT7nZfRma0uAR9DAbi1atXUQw//v3791NVU0OJiIqKCrAsU1NS4FXkpFAEunWTHzuWfFsAsBR9vL3vBwV9yvpErarq3bfP9JkzZ82aRWyuDZiA8DKDZYwaj6GwGzd+PPPR6vLgwYObXl5Q2nJzcfcfMEBDc9qkSfSCmJnv37+jd56Pj4+5CIZyBN7n18nJhYXfebi5evTsKSYuPmPmTCgE0Q7j5MeiAWDOZ8+oMzWbIZsVAmCToaGtcPmo2wGKFebRoYiYmBjIZGpKakXFD7gcGVnZRQYGzJ4P/ynCwyPGjaMvaYhpHDD+WMZwNhc/X9+1q1ZDYPyECZddai2AefjQoZNOxyEAb9mjsFABAYHVK1cG+NHr3Xo57HgMvba2NjtcrlxBiSw8fxnF/LZuMze/4VHPtOqzFy+Iiooqj59AxOugNXv2oSP0ERwW5ts8Peh6vi68vLwXrlwGpUHEOTjAFFiycFG9g1HBItluRawddfHixd12NUtQknQTEAh6+ADlf/fOnRfP178+M5hfHjc8pRlCHQEWxuoVpvV2Jlvb2S5ZUjNa2Mba2vUqISokJCRu36Wv+3Xy+InDjBGkUbEx5HxX79u3N2/YiMIk27ZvNzYx/vDhwyzN6WSPNOhzZAyhqI2d7WKmM/4jQH2REL5jtNA+ztpj3grLe5f0ft6nL32MPcLOfWkyjbDqEIv+OzZdeR4Kw21U3uEVllPLNOzegeZrOHTsKPq8AERKSoqxsXFoaCgRrw08h6hT96cpKCiYMWPGkyf0cRkNARXZmjVrQKaS7Tgk2trazBMQrl+/PncufaQJ+8BL1LdvX7DaURQEZ1ZWFtn0nJycPHIkfaUZBMhm0lBuHMgGs4OVI0eObNiwAbI6Z84cVEED4uLicOF13f4B8CszW+1jxox58eIFEWHkeeDAgeS6QXBnLC1rhhuQODk5kQPQFBUVw8PDURjzGwGTb46WdkMDAUSHD/e86UXaS9HR0XNn0z1Ra+vMOXiIWJAJWGVqGugf0KVrl6iYGPSsnj97bg9jiMSpc2dRTbpyhWkQ41mFB0lCUqJjJz4wDkFLQ8pEFeULl2oW8GfGzdXVur4FlkkWLV5sa28HgR3WNteqF5qGDPPw8hZ++4ae7Tm6uvsPHkCb5uroREfR+9jjk17VfX83bdzoc4tYgrFzl87FRcWoeIcaCqoesn97p7395QvEOsli4mL/9euXk5OLrgUqKahcRowYgbbm5eXN0dLKzKhuV+rMz8vD+42Rsbl68/fsJdz0bDUzu8lwPOnmeR0tTqk3b17k8xe9ACGhstLSd+/eoZys3bBh/Yb1ENhhY3PtCv16414lgnUNgSePHy81WAy7QT79ggLBQg4ODjZeagibgKFDh/b57z+oK18lJKD2MhabobmUlZX3mlePjYFhxtdCTEmxxnlEQ7RK1yI8/KZTgw4sdaHQ3RFwJHxs9uwLeHusMgPZVM6/iyuXr9jZ2MAnJKSWWRD+5AlKv8pkNMOjv8LEZJSE5JxZWls3b4HCxWqbxZqVqxTk5EnDDnS15lQNs02bwSiPi41NSEh4EHR/07r1C/UWkBUzAuQolJ6jJaUMFuibbzGDo8Fnw9p18jKyhkuWJDJmLbIAZ1m9ctUKI+MAXz8oiV48f37LywuiBgsXIU8JJLOmz5CVHgWfO3fo1iriwvkL06dqnDt9JiwkNDY6OvJFJGTyyMFDfn41o2XqBe6SjJQ0OiC589EjR1HKkUO1hm1Dfb9+3Tpd7dlgND9/+hTyCXfgwN59qhOVyXmbGEwrQZqkpLgiWbN2LfJZDdbDCYaKrld2kpBHACthz4H9aNIvM7379GGeagjs3bfPxs6OZSwG1KZgT1Q2c+jpMFER1GmAGDFypIu7G7NyBiB61c2VtC0QYMGsXLPGgsmMLikuqeutZJSMzDV3t7q1OJjyRIjB0GFDL7lcZVbOgJqamut1jxGMhStJ4P6cOH2KWTkDkA2t2dpo7uWA6ha6etHS1t5kZoZcgiPgvqEVR4SFhSEPA6v/HH418qcB66pny7l+/VN49zY+P1pWpvdeFuVMpXG9r7rArJyv+jqxKGcp7tmkcgaOeQSxKGdBXtp9E1Fm5ezp6QmWZUPKeciQIb9iCyIEBAQePXp09OhRspu0LmCAgvhUUlJieelaBHhEmeUx2NnMLyzLBT579qxJnyANkZGRYWRkRBZTUFbcvn27XuXcJBEREaRyhvyvWLEChVkAoU4OQ4iMjCxvBWdsmOYCwu/G7VsTqufgkMAvBQrZ7bpHS/U07N2/T4Gx9hv87lGRUU/CwpDabCm2bDVDxwfAQIUSm3y2eTuw6yLr4KFDpqtWoXaiou+E83BJaSm4Dyy1G8mrxFf3A4PIa9mwZTOpnIEePXpc9/KapE40xIMa/1qdsbyGZy7AeVNT6P66wVZ/lZiYlpaGcqKnr7923VrGLvUwfsIEg6X0Wi81NRUNalNRUdlmaYku5+3bt3DPwRJmHmnSrqBSOXt2rSUf2pi+gl+5KD/pcO4XafmeZyqNY9Ose/Z6HqjEzSvqPGjFCTgRI8YW8JAa5j63zwChxe5f/Zae56WLlzxm2ARgt61avQolAufOnt272wECzI1znz59UlKsZ/bF4CGDgx4+hABUqDras8llWigUChSFpIEOpcCtOz5kq1tuTo6ifIOt9fDiXbhymbk5H958/fl6kdUNz2CqgmAmzwXll4vrNRQGJqmofmDU7vsPH0Kr57158waUM3pU4OCiw4dD+N27d8VFRWcvXFCtnqZYt+f5/v37q1eYoqswt7Qgx2Tu27vv7Cn6pEeTFSvMLbahRMB2xw6Xy0SLA5i2YBZ8rF5pQGT4cF9/P7Ii/3fAPc9s8us9z/CaoB5RePvqDnsDgxg9yfAQgp6EPcmavi7w52TXEwDvS0pKSlJSElghHTt2BJFZd4EKBOzw7OmznNwcDhpH795Co0aPRp45GzFbwfZFUpnsed536KCGhsaL5y+Ki4vEJSQaXzsacpWYmAhXB9pj3LhxqNpmBk4dExOTlZlZUVnJ16kTaCFQ/sQ2BmTPc1LKGzAvYGc42kgxsYauEQGlSmxsLNwZUVFRaWnphl7tkpKSV69egUBClhD8BHBw+Ku6I1ZKS0tBEoAFBkUHZJLZfxv8UnC6tLdv4Sfk5eHp07cv3BM4JrH536CwsCA1+rBEj8PMS1Ihqmg8sd9OyygSPR5A8LPAM2mGNHptTCDIMXDfzPtdOtOfRiA6IVnx5JtyplWp+LhpAUsHTRhTM8ps165d1tbWRKQ28Hxu3LhRTU2NuZXnF4FH5ebNmy4uLsHBwQ29LwoKCqDkmd/u5vY8I2EMLx3zEwsXAgIeheHJLCgoIN8jeFb79+9PKlWgV69ea9euhbMMHz68kRqNpefZ0dExMDDw7t27RJzhwduMMc+iXhrveYajrV9P7w0DRo0aFR0djcIswEH+++8/cvInlBXMMgPze/nAWG887wt9IZu+ffuMGz+edCdGApbnbUbHrIioCHP9GOAfAAKPm7tmpkxcXNwThlsNzema5HBCAIrfl1EvwVyEUpSPn1+otxAU7FBoN/TmwkMS/CiYiNSHhKQE81IRCfHxUVFRhd8KKVxcnTvzQ+EsISHRj2nVxlu3bn3+RHdYaLLcpKGT5ufnBz96lJX1iZ+fb7SMDDzSxIZqyJ7nU2fPRkSEv01NBXt2wID+s7S15eXl0T4svH79+tnTp5Axbh7u7j16iImJQcVNvrDr1667x+heunH7FjodmATwc7x5/QaqXbAQ4LeAX6QPU135OCwsPp7eCWRsYkwWQVBtXb50CTID125Q7fMP5DrsDIUGMhigRhs4cCBk4OdaykhavOe5A3fFxll3996cTcTbFrhplvNu+b0YFfOeXYcR7MBmz3MLi2dODtqexa6rNALIRu2nqSKTbKzZn/MMdfWy3Od2GQ2Oh6yX1hDPx447SdSZL8HHx0euU/dz4rmXkNASw6X9+venVlWlf0yH19J05UpIXzBvHhi7EIDXw95h97Rp0+AtjQgP37huPaq6lhots6o2REjx3Ldv3xWrVgl2FywvKwOb1efWbdRGBfrWN6DmHjo7Ox/aR5+XNWDAgDMXzouIiMDv7uHhYbPdCrIB6eRAHaCueL5w/rzDTvoin1KjRl1xudqZ4dwfjgCl7eDBg0kjlUU8g7Wqqz0bTS9cvtJ0q7k5Yy869YpnuEVqE5WhAIJyx273Ll1dXbgDqampK5eveMeYsUYOhf2nwOKZTX5dPP/pkOJ5/6GDc3R0UGIbQIrnV29e1+2mxvx2MtJTvrw9OaLHpY7c9ayhXVYhkFrlJjFag4jThfGLI3F6FZw1M8O5OHi3SHmNEqe75wHA4JO19U/6VmPIQtXvNrv7/Kk1kwtOnDixZs0aIsIEWJNQHzWy7PCvQ3cg5OcHFRx8kw3QJEePHiV1I8CmeIbjeHp6njlzBrQE6GdBQcFBgwaBFAd7esiQIatWrSId17OIZ+DkyZOrV9Png7AgIyOzZMmSBQsWkEYFMyziGeQKVKlEhAFocrDv0fjPujQunleuXHmKUQUDcAQphteAuoBeevnyJWovAHx9fcEyQWEM5g+CFM8RL57X+7o1F40pU1MZ72NLHbANaDnxTOvE+4NKpUwZFbt+lq+mvSWFk1pFpVRUtVhLaON04PnBTaFSaZSQ3TZ+L2X23dSCCqi4nLU9/edoa/EMh+nRpej8GufJUvHMs9t9X46ee3AThT1/4rDTlk+P1n8KpTWzg7E1xHO9TJ4y5dSZ0yj8c+JZYZxiXXf/b9++nTqJsPtB3KoxzZQGC2C7OV1edurU6VlUJKopSfEsr6Dg6k53aYtIS0ubr6OLPAw5nTw5TZNez0H9N3H8eNR0d8Tx2Ewm/UlOyJwxa9ZRR2JV57rief++fcg77jJjY0urBmezMItnZWXl2Vrar5OSIMo8UQRRr3jevXPXxfPnIbB+0ybmgS4g0efM0oKA2uRJZxhr6v5T+J44M6SkeaN2/0loyV06aJs22+Xs3wQWz5i6fHw6qX/XEAonq4ZEZH4bXdXXbaAwsYQY8DL+uWOCQTlHrcF4Wj3s9KYQPVTA2uM+xxNq1dEWYygOxnRHO4jQ0NApU6bU7f5dunTpkSNH2qzPPyIiQl9fn2WYtIiISHJyMjkwhB3xDFWqrq7uQ8YYsSapK57BygK57uTkRMRr07lzZzMzs+3bt6MZCiQs4rle7O3tG+rbb1w8Q81+6xbhkZh93N3d58+fT0QwmD+HlhLPEeHhKSkpCfEJyMml8OBBD6qHnLR/WlA8r9YI2Db3Nj9POTel6geVOyRRbMXJ5V++11qts5UAsSncK/f8ulPyQ1OgEAfZWFTecfVpo5tPxzZTONZPK4rnrE+fdHefT8rsV17BQ6PRM8vNVTVZOt7Z9GyfrqzrtvvHSOvs38KOeOalVh764K31NaG5yhloM/E8ddq0E86E29ufFc+1xkgjPD09Lcy2QmDYsGH+92s1TJSUlMhKj0KjScnh0A2JZ4DsJZ6ioXHyFH0dmsSEBK0ZMyHAyckZn/SKebjjkydPlixcBIGhQ4cGPLiPEuuKZ9dr12y20x0Ide3a1d5h94wZM+j71YEUzydPn/ZwdwthDN2Zqjnt+IkT5FgXRL3iWWOyempqKtg0kTHRLEvmKsrJ5+bm9h8wIDis/rlzfzHuJusFAuirKWAag0bLm6+58CDrgor/FFg8Y+pSHi/Yob4O5yoqb2zuVolx1sw/2aNn/pfS1vzgqDWuezDHBIcF9OWyEYGPI6e5fGKesaDWtyLQSovUfklJSePHj0dtuCRQpJ8+fVpPT4+ItxV5eXksq0lDZZSWlkbOZWBHPGtoaLDp5QuoK54RcBZbW9uYBmaNLliw4Nq1a8wVJTviuUuXLsnJyeSS8sw0Lp5nzZrF7NOETVxdXSGfRASD+XNoKfG8bevWG9drCsOjx50asofbIS04bJtK41AQSblvtxMKrPMP1DZcWEIfftSGUDipLhudZspGwWl1D2zyfzmqRZQz0JoOw2gV4futM8+Zxjtufrbf8vkBi1Tndbe2HqyrnIExQ9O6dmpiXRAQ1mrfUoKSnGf9lHJuJRYtWbxtuyXLZ7YOXUy2OGhYMiApLY0CJHx8fKKM5eCAlDc1FkBDzNLSQhXwq2q3YfHVrrZAl+rrLdCZPYf87LbfiTa9e/cOBeplqoZG//79IVBYWLhhzdoJiopgpj948KChOZ82VlZIORsaGTkdP86inOuloqIClDMEYOelBouZMwmf79+/w6bPnz6hRoR/jGY3b2H+TZRVlI2Wm8BHdHhNR2IboDh+PDovS9cZpn3ytWTA80/WOYIpMio7SeUMWuvETbuzaUYsyrk7deg6NUciwsERl/Rm0Y1M5nJ/lGDF9bWq5E+fmJg4ZcoUFuWsrKwcHR3d9soZ6NGjB8syyzQa7UO1Kw12ANHLrJynTZsWHh5eVFQEtWFSUpKfn9+VK1cack3EjJaWFtyE169fnz592sDAgHlWJ+Dm5rZv3z4i0jDwV3A6skqFmnHFihUNVcSNwOxTSlZWNpg9/vF5MZg/lwEDB46SkYFPXW8mzQKOM1pWRlZuDAiEG7dv/UHKuWWhcHL0EfyWkt33UrBKv155VdRWcT7dCFQa56DeOc6B6kFxkv175Le9cPz5C+bj/TG0V47UwI+SA9J71yebET27fD9peo6Hq7LeHm5I46sqd3rvdemt66AfX0E5ERvaAaBCjU1MWD6tVHmQmrDe8Wydq7thy8qaXgSvZ8+eyKdCwdevaLrXj+qxcxCNi4mJjY4mP2+ql7yD2reRMQhgf9zx852/YAE68udPnz09PFYYGU+bMoV06M/Ml2rf4KCHyelSjUMO8KNnMjaWOZPwQetawaF+YqDEn86/d8W/DXjA4uLibt++7Xrt2sULF8+dPXvp4kWvGzdaamVaNt8FFtj/K41p0ywsLeEjwbRyXhugpqaGzovFc3uGRuPMKRKP+nq52+j38mr2ff+rcaz9LPrxxhuqj8tPMXsIA3rSRHZqevfpTfczD3zOyZ1+Nim3rMZs6MpD816t0KM74SI+Nzd3+vTpGRkZKIpYtmzZw4cPhzAW3P4tDK/TllR3InQjeHrWdDQJCgp6eXkpKiqC+OzSpcuIESM0NDRACQ8YwO6SIqKiosuXLwcBnJ6ebm9faxG4gwcP/mCsOtkQnTp1unv3LpxuwoSaueWQcvnyZSLCNsxqH8wPZfb4U+Z2YjAsLF269MZNL/j84pyR1WvWeHp5eXh62trZ1XVL9u9ApXGUVXCP3eKw+syyE/c0unSim+htSR+BguUnVphdMtB22Br7Trjt7eS2aC2YLfci5ojZxln3hghlQ/1NrfbPCRc7vDTnQZKzTn4cF40Kcbh+bloVI9yMOwH7/+D8DUYbpdoNWnn5rz435FDqrE81PjlJvlSvroH87jYOmAWoHZqXlxdN6+KtHrvVrVu3U+fOnj5/ru7nzIXzjfcPw6l373EIefJ4w+bN/asNhbepb+3tbFGYmYUGBmjcdVhIiImRMTuWCnkH4A+dz55hyR76nL1w4RdbDf9U2lOj0l/MvXv35szS2rJho812q9329nt3O+yyszffYjZ10mQN9Snu7u7Efs3k6dOnBvoLFeXk7XbU87I0RGlpqfGyZZNV1bRm/nNO8jAtCJWDO6NQ8cVn23e80UJyCbLjFjP7gX/7PsXeY9nR5Ln5nMToJxIh2ogdU726C/ZAUXggtR3DMkpq2QxbZLgG9ifGDNNoNCMjI5ZO3blz5545c4b5jG3Pp0+fiFA1PXv2JEJswDxleujQoXVXmv05oMK1srKSZHJKmpeX1/hKWocPH0b2uq1trZIEjoMGZ7EP89paCQkJdW8RBoPBNASon4DoUZVULgg8ShAvLmOdpdLafPoqmPBxIJjGFArtRerQP6nnuVkM7JG3U88j+ujWFOe1ty32H1hydZPWHcle6TLFGRYDZiiPXCMpvVVCeiv9W8p8yghTi4EzXnfs1biE5qTRPvF0ceyjNGnkSr9e9fuKbFV4eIgBb5m1G9p/gqHVzcCvEliXaC4sLCQrb5Hq8duNkJaWhsSqUJ/eSA+T1eS3b99Gjx49qT6YXZQ1Qu/evdesXfMwJHjjli0oJfxJeN3e4AkTla66uaKBYU/CwrY2vJwGCTc3t/Bg+iQ0uF7IMJGt2qiqqTau8P9KOH+r3flPQeFs8FanpqRYbbNYZUp3jN9c0tPTI8LDc3Nzm/X0/vjxI/jho/fv3jWrJRGDYYE6OK3/2HA51R1DhtWaExSX9HL39RU24apJ1HrW6h/MMWHnjNs9exA9jZWVlXMP+T77UqvtcmiXqk3ziHUKgePHj7NMox03btyVK1dadTwCOyOWL1V7HkF07ty5Wd3gBdVrOgItO6UfCgSWlZ8aWmEL0NXVJVdjhvqaebGfrKysPXv2EBH2gCOQxRHcw0OHDqFwsygqKnJzc7t8+fKXhte/xWAwfyWkOQP/t71hznzGtj870KZ2OYVG69utQF0qfsaYqFfp/eNyBrj3lAnuNiy1U698bv7vXB3h85Wb7xVfH9eesjOHGyfy1VpNtBY0Gsjm8eLrD/ZVfd2p92+ZKU0uZBURHvFzAzJJ5OQIL2XpHz/eru0D89atW0gMQ5WvqNj0kkW3bt5EATJ74uLiPXoQvQcuV11Q4FegUCir16yGw0K4tKSktLSeweSw1dKG8ALqffMWWv+9cSZUWwMOu/5pt0+s0OgQYUybICkldcfP937wo7v+fkedHCeqqKD0QH9/tzqu8jGY9gx/9crMJEHhPpvc1PfETE+o8qHW8cLNyUEZ39HEfq5b167EmqJQAS045HMvo5Zu7EChuRuI8vMT6yQlJiZu21azYj8gJCR08+ZNZv+ULQ4UjBMmTABJGRYWVm8VDDs4ODh4MLzokYDsRKst1kvdLlzmAV/p6en1yvVGnHHA/g0Nxoa/Ihe4AkDNCgoSA+DrAlfK3PrGMpH72LFjjTsuYaFPnz7MLeaHDx/28vIiIuwRFxcnKiqqr6+/dOlSERERNl2RYzAYzF9AW3dqVdIoJwOnjNmy1y9qdOOLP5dTeBz6qVNo9VRUnDTarv5T9v+nVsXZ+DF+ia/5+V/qIzc3F9XTyirKaM/sz5/XrFr14cMHqCOh6oUdUDr79OvXT23yJBTeYWUNEvfbt2/FxcV37tw5epBoEl60ZEldB55ZmZnJyclEhIPjwf37Vy4Srew6uroowM3NPW8B4anl1IkTB/cfSEtLK2eQlZXl5+d3rSlF/eLFC3d3d7hMIs6oOFF/OBy8bq4Q8+fPnzqNWDv08IED0dHRKNwQi5csQX0UIFGWLl4S/uQJ3EwwLwoKCp4/f37NpQVk/x8JWEy/pWHtH6abgMDIkSMHDRo0YsSIGTNnnr94YXx1yw7ZOEVSUlIS/Cj4ppfX/fv3CwtrLfDTJCBL4L24devW7du3w8PD4ZUnNjQM/Am8FACzWigtLX358qWPjw/KBou7JgyGmchPvp84CC+SLAhw9F8lcmXNbHvk3gKx0fnOjXes82Wc1DuPkRJDYaj4DAwM0JL+JHZ2dr179yYirQPUQc+ePTtz5szEiRNBDero6Bw4cMDNzQ2E3IMHD86fP6+qqrp9+3bmxkcoS5kXeQZYhpSDhiwqKmJ+uYYOHUqEGOKZ2TU3kJCQMH369MePHxPxOkRGRg4cONDIyOjq1aspKSllZWUgp+EthswvXLgQ6mJiP8YYsUbEM0sTqpKSEvOSy3DzLSwsiAh7WFpaEiHGwefOnWtmZgYWDpHEALIKRgLU/izOxmH/JUuWkIO9oY6Ga2l8wjYGg/lbgcKpLbt42vh09dKm4vn1p75T7babXTQoLu/Ijhx40nlwLk+dFmIaza2nzGkhxdbO+gpjE4UxcnU/inLyz54+hR2kpKTILqn7gUGTlFWkxMRlpKTPs9HLWpedu3cLMUwNMKBtra3lRsuMlpTauHYdagiXkpZet34dY8daZKSnz5ymqaE+xXDJEviGPCPfWrJjxpC92cD6DRtGychAAGzuUydPTlGbBFmFz8Rx49euXHW1KXcjoSEhVtssJiiOk5aQHCc/drSU1JxZWsjQHyMv38iovENHjgxmDJCD825at77ePmoSsFHm6hFrSD4ODV28cJGs9CjI5JhRo/XnzT91glgh7B+Ehkdu/1bA4NZftBCFXzO1VQHHjh6F59PY0HDr5i2mxiZjRsusW7OWzeYzN1fX8WMV5s6eY7Zx05YNGxfrLxwlIdl4IxFIBcmRYiNFRKXFJZ4/f44SPT094TWZN0cHXjGUDXkZWdPlK1jsYAwGwdnAmiKyPHoHZj2aMIZoxgVADq054eOUwFrCr5eimcyu6be0trZmaRtVUFAwMTEhIq2Gj48P2Q+cl5d38+bNrVu36uvrT5o0afLkycbGxiEhIWgrCUjEqVOnEhEG5LAshK+vr4CAAHwTcQ4OTU1NIsTAwMAArvf+/ftwdkNDQxkZGeadAcgSs9AFdZ2dnX3hwoXFixeLiop269ZtwIABffv2HTx4MLMrMmD58uXNaifds2cPs/L38PCAcxERNlBTUwMBTEQYevjgwYP9+/dXVFScPn06XDXoc8hqv379FixYcPz4cWI/Bt++fWNZc+vz58+RkZFEBNM+qGJAROrDdseOx2H1tPs0Mn2glVhlutLd7Se9irQlULlvMzf/iR6yv5uBvb7075FPRFqfkf0zBfmb7mloVdrIKK+gUY7cna5ovvt5igiFwm6LAZWT83HnwUSkms+8XW36T/u9YoKs4Y4cOzqWaSh1JYs76OY0jfTu3fu6143RssTyYlABk2bB1GnTrlxzaWi2FZwxNSUlLCQUvlEKVM+2O2u58eTm5r589YrWbG2yrmUuVT9+/FjvmDcStOwznKi4qCgnJ+d7ITGwrZeQkKXVdhSul44dOx48chidND09ff/eJpbisNmxY46uLqnG4Q6A6kbhT//oOlV0U7d5TxKmFeDjI4anlpfVWBU21tZOR48x97dQq6p8797VmjEzM7MeL/TMeN24YW25nUXfwiuGWtDqJSUlZdUKUzgdlD/7Dh0cN46+bjzQtUuXWsUO4zj3AwMNlyxhScdg6sLJQRnOpb5F4vYW3SOd+Wtaq5NS0sbb+56IZ5Vzc4QrDpvWLNDi7+8PoouIMOjataurq2sbuF4HtUyE2ENFRQVELBGphkVLA1AzxsbGEhEOjnnz5qE5Soji4uJdu3apq6traWldunQJaiW4UjExohMegDcUNWEjWJoVYGtWVlZd4xuU6qpVq4gIe0hLSy9atIiIMHByciJC7OHs7Azin4gwANX09OlTX19fPz+/x48fQ1ZRenh4OGmQAPX+uC07IfzPAkrysLCwRw8fBgYEwK274+Pjffv2by9+zc226je8Phxkz+XylYyMdCJeTWZGxmhJqRO1m0uAjIwM99o0uQ45+0RHRX37Vs9y9L8OvM5Ojo7aM2ZOUlHVnaOze+cudkZ4NQS8uTc8rjO/4Bh4ymeMidIc85KItzLwVumMf6om1YyGwtagLURoZoHgFFsrK1e9iqqakWDsAJV2ND99eeEaaDTn3uPLKc07DvtA6T9RRaXJj0D12CqQqS6u1y5cuaynvwDSx02YoKyqMltXZ7uN9VXXa04nT6DdgA4dOqC/lR7FupIzSf/+/a/f8Lx09YreQv2JyspKyhNn6+jAcU44n2xojtYwUVHjFcuHDh0Kx4fM9x8wwGDpEr+gQGZfmgh+fv5DR47cuH1rqdEyFTXV8UpKkFWdeXNBZgc+fMA8SI8U1WQFab9r106H3bO0tdE1wre2zhxQxY9CQ5iNhrHjFNE1MvsyhQp+i/lWlA7FNHK+MmzYUJQyZGgtxy1wCfsPHrgf/GirxbbJU9QnTJwIN2HqNI3NW7fevuPzj7raxvKnHRAdRVQMwsLCKODj4+PKmO/Qp28fh/37vO/dPXT0CHJ6l5OdvXnjRsZeDXL18hUU2GS2JSo2JvF1cvDjMLtdO6Wk6vd9mJ+fb7h4yTfG62Ntu2PmzJkoHRg+YgS8nje9vSNePH8cEQFvND+juEhKfBX9som5Eph/me4cg1X51+2dGG4774qs5Fgila4PS+wv+405lhD5hVUjTev3w23zDLIRFsTVwoULmWUVcPz48cGDWVu9Wxw46YwZMxQUFFjGXddLp06drK2tAwICmNc3RsyZM6euv8yIiAgixGh69vLyYlmWmQQqOBCWLJo8OzubCHFwvHzZtE0JF3Lnzp2fqOBsbW2Zp025uLgwn7pJ4LaATq7bfFAXKH+SkpKICGMeOMtNAyNk9OjRROTf48OHD1Ck+/v5Bfj737t7F5Sz1w0vlvei7ZGUllKsbmNln24CAuOVJoxkMu0QiYmJtlbW7tdcyc+N657tv3124/oNp06cVFJRWblmtYqKyqtXrxqaaYhpLhQKVWlkEnz0lML1JzxWGvlKRSKxR5fmef5nnz4CX1XEEyeKJekoPFusEjJR7JWKeELXTrWmC7UZnD/x6GdlffxPQJijscEgNcR+HKh3cEN6Xs9mjEZiQr7og9ebi9RqL7j5XJ3Gia8v5WJt4FymyHXMQp+I/APk5uQoytNtHXkFBVd3NwhAMQ0/5a839peXl0uLS6CO6Gse7mPH1lhUmN+C+/IN3QLDOKlYQzcKjZY3X3PhwV9yNXfH587GdfTJERMmTrx0pWYuA9hDWzZtLmVM6Vy0ZLGtnR0ENNSnpKakdOzY0S8okFzlNS8vT3PKVPiGMMhp1GHl6elpYbYVAvqLFtnv2knfj4NDbrTM169fKVxcSW9e1/vafvv2TVaaviwNaON7/n4rTEweBN2H6IbNm9asXcvYpUFOnzp1gDHKY+cehwULFqBEDAZxLeA4B40ydsTkocIiLOOES0pKL/uF7wkvSi+uR5HqDq64tnEGcwejtrY2yxxgfX39a9euEZE2IT09/e7du8HBwXFxcampqcyjqOD1lJOT09TUNDQ0bGQCdmlpqZWV1aVLl0AiQhRE7PTp02/evMl8c2CTvb097AMvJkoZPnz4+vXrTUxMQF3DEbp27QqnhndZSUnJxsZGVZXwQ56RkXHr1q2QkJCEhIS3b98yZ09AQGDy5MnLly+Hb5YfAtixYwfzVGpTU9O5c+cSESb27t0bFBRERDg4Zs+evWbNGghUVFRoaBA+RwBRUVFnZ2ciUgfQ/1euXIF7CDeQbD0H4NJERESkpaUnTZqko6PDPCUbrktLSws1DYByhseAuX/+XyMmJubcmTO7HBx+cRlhBDLL6z4SjcPOX4GhSDY2wf4ig4fs2uOgx14dERAQANXK/Uet4hlOUU5+qdGyFaamRLxhmnVz4MWUlpBcvXbN+g0biKTmwHy7EKC9Z2lOfxQWyrK0O+Sq3iw1lP5bKCsr7zXvOhFpCeCnmKcU7rzyXAcOerFWTuO2c5974t5UKq3pBs2fgJurcpuO9+bZd7gZzVLFVR22XV546YEyo6e1xfC1EFNSJIYAN0Iriuf8Yn4Hrznng9QqqT+v6AQrS2LiDsCLAmHI64ohc30FxOreJyyefxEoYsDygIfB5cpVf8YMrs6dO0e8eN5Sa1pifhoQzwIBYfRSCtMILSqe+fn5h9C9BNF+VFRkZWSSDnilpKUvXrncrVu3169fT59KN0ynTtM4UdskPe7kdPTQYQhsMTc3XUk3BeoVz3rz5kU+fwEBZVXVZcZGioqKLJU0KZ4HDBw4Smb0ndveIFq2bbdczDRNkRl4hT9+/Pi9sFBAUDAnO3vxQvp4znUbN6yr7R4Jg6kL2IjBz6JvPP/okcaVX16PIdKTl7pHtbORds36RiUlJatXr2ZZBQok1p07d35jrQGKEd7W4uJiqMsgG6Bk2O/OBdGYl5dXVlbWq1evhi7hx48fIBrRPj179kR3w8vLy9raOikpSVZW9uzZs410wEL2ihhA9qCQgez9ent3y1JeXg4lDxQmUBzx8fF17dq1kRsIV5Genl5ZWTlo0CB2+v//YmJjYy+ev2Brb8cinuF+ztedu3HLZmVlwr/s+rVrVVRVZ8+ZU1hYuHvXrrS3aaUlJdzc3Bs2b1JRUXnx4sVehz0fGRPloOQ3Xr5cczox5X7Tho3v0tJ+VPzg4eYRHTF8ydKlZGtFXGzs7p27MjMzqqjUPkK91zMOBekeHh7Znz+jKgAqphvXPXl4uKuotMGDB52/eBF+PmbxfOrUqdQ3b2xsbbt06WK8bNkyI6PxEybQj15NQ+LZ1mYHiBfUpgyYm20V7C64jeG+zvmkc/jjx4XfvtEz1rcP1IDkgIV3795Zb7dKiI/j68Q3QHhgYnzC2g3rQTzDO6I1c9bO3bvgbYLd4JU0WLgIRbMyM3fY7HidlNShYwfI/I1bt+BuW5ibM6+OLikptWFTzbAvKApGS0nrzpvrUGctt7CwsGtXr37+9BkeYEFBQWVVFbil5NPu7e19wtGpuKS48keF3NixFpYW/frTh8Ei8bz/0MGxY8dCysuXL48ePpz29i1s6tZNYOXq1TNmElNazp87d8PTMyc7h4ebW0xc7MLlyzvt7elrT1bTu08fyBW8a9stLKHuLi0t4ebiFhEVXbdh/cCBA/39/eHPj584gRYsyMrMsrbavnHzZgkJCfTnP0GLi2eASuOwmedlpk1vQgXFt8dLuxXdOEMpTeU8ZnzJSO0hJydt06XFZwMnt3jTBJviubXKuxdpQ+XN9pzyV/8V5QwUcHXK5yHGWYV0HXpPQLw1f5d/l/j4+IXz9RbpLUDKGTA0NsLKGfNvAjVufFxcfFz866RkpJyhnjPbts3r9i1QzhCFGpSxI4ewMH2cNjPkuOucnMbGT4KNAoYpBEIePVqycNE4+bF7HBxQxxcL6R8/gnKGgO78efUq55SUlPlz50qJiYOe15s7T2OyOlLOQFXVbx43iPkj+FrwbdLlLOck7nqVs3LvH0k7lIxnTyKV85cvX1RVVVmUs7S0tI+Pz++tNcD27d69+4ABoDsGgr5lXzkDoGOFhITgDxu5BF5e3iFDhoiJicHB0d0wNzfX1dUF5Qwv/uPHjxsfugz5ATMdZa9Hjx7tTTkDHTp0gJsgLCwMmYQcNn4D4Q7AhcAN+ceVMwB3oEMHXhBCJSUlUH0UFRUhn1tUKvVtairpJgb48OEDmrz27ds3r+ues+fMdrvucdz5pKSkJKi4datWK6soP38ZBZ+p0zTWrV79hDH6AI5zx9vbaofN1WvX7Hfvys3JnTt7DukfbuOGDSB0H0dERDx7Jj161NqVq9D4CBDDcXFxEHj9+vXRQ4d32NsFPXz4MPjRyVOnGH9Xw769+86fPmO6ahXUSqBLQx4FZ1W7UmemqqoKrosEDVJIT/+YmZGBdgCgwvpc/bfBDx9y8/Ccu3jh9LmzXbt1MzU2Qe7l4Q+hkoKX6GVsbPjzZ2bm5pzVjxBc6Zvk5KLqBmtqVRVE0bCvE8ePf3z//kFIMFzFXT8/1E6xxNBw/YaN8DFcZvQs4mm/AbVmevLz8xssWXzdzd3YyIh53gEQHxv3NCLi4JHDF69cnjZd8/gxxw3riIbm4ODgzes3rN+08UlEhP/9oKysrCUGBpAx2AQCHr7Pnz1XVFycnZ1tuHjJ4CFDwsLD4eZraE7buG7dZ8aqNM7Ozgf37V+3fkNUTPTTyBfHGBPI9RYsQFmdPmMG3GEoqSARnhmf27cXLlro6u6+02H3q8TE5UbGkD506NDgBw9DQ0MhDDx4cP/5s+eioqIo2q6YIJ48Z5/Z3AObJ0okcdBaV6LxcFWNHvpuir2V4fFV6qPjqdTfVvK0yokfJEho2FlmfxP49SaBHxTufC56TcZJox3uq0LBE0Bbh9fJr4kQo4JfarQMd1i1FzjpDfxEGNMm/Pfff4bGRstMjFevW2tjZ+fmef1xRPgK0xWkeIAaHQUoXKxFaIfqhW1RXdsQYH/fuuMDdTaFYUCDGjl/5qy6qhqydZjh4+NDLg9cr7pcOM/q7gjsreXLjKJeRMJD0omPT0JSQkxcDDd7YVoEfm6alRxn4PaZPXvQ7TwEmOwKCgqks3dE7969b968SfrV+0fw9PQ8cOAACh88eLBVF7XGtGe4oBzn4tplb2+6fPniRQa62rOPk87bGrWDhw4b1qVLl/79+/fo0QOELS8vL5heUNEAK0xNR4qNvHqF8I4BQK0BiktKSurs+XN9+vY9zRj09PLly6LvRWurV2NZv3Ej6LGw0DAURSATIiOdkLgsk36dHB2vu7ldcrk6bNgwIqkBQBhLjBhJfthxGNazV89eQkL9+vXb7eAAtwI59378+PGnrKw169aiZpcxY8Z0ruOMoF5AsgIQIN+1ESNGSElLSUpJOp88qaymWndqg7WNzf5DB9+mpM6cpqk/fz5zDcvDzQOXDBpef+HCrRbbAvz8Uhhud12uXIEDTp8+HcKCgoK29nbv372HXweud/0a+pypE6echw8f7nXjBvy0262skGFgunIl5CqW4YXe091jtq7ONE1iMTm0VryIiAhkddDgQY5HjqpOUtu8ZQvaCgwUFu7WrRv8sitWrUxNScnNzYWdhwwZQvZmvXj+fLSMDPOUmXZCR56KxYfX3I+VDIiWXnZsZUfe1l2vjr9j2ezdZk/fiNwIV9h0bjEvT2OujluVlhfPablCCw+v+1HZjBbfRgDNnMNDf+yedRaO4q81x+BfpnOXLjvs7eFjuMyQSPo1pkydsmvvHmvbHYeOHnn8NMLK2hoVB5j2QGsuZ46phyHDhkGNaLl9+8ZNmxYvWSwnJ8fyOpAu8cgGchLUMg00qWCFhYWdTpwAWQ4SHTVCf/v27eB+whYnGThI+JqHO6p9HXbuZFne5o6PT3o63V2qvsGil7Ext+/c8bl3z6UlpnJg/mVANq+RpCVZyO00qjXJ+ezZs4qKim8ZwxRJunbteufOHTD1iPi/QVVVFbmINLzLkybVLPGF+deACoKHh9fSyuqEs/OFSxfdb3iurPadDjUHm9ZUypuUvrX90klKS394/4GIMMHNzT1WQSEhnt7z/ObNm5KSkoUL9PXn68HHlLFEXF5erXUcQGEuWLTQzsZGb968m15eqMcY4XL16rHDR85evMDOlPW+ffv63w/yCwpEH3IVN3Za96FC7NunD8rYh/fvubi4Bg4ciDaxyXJTU5D9mlM1QCejrnWSwwcPJSUmguFKxGszR0fn/qOHR487ZWZmLpg7r94V3WbOmgXfUVFR8J2clCTGNDoa7gyUgW9TUzU0NK640h06oDEjyMPCUoPF6M4vXriooqLia0FBaWnpxw8fJCUlGX/NypZNm7i4uY86Otb7VAxlrCqPuq+nz5oVEhwCPxYUMs8iniqrECP/2xWg9XIKu8GlwCf7m0Ad6feLHT/w57WO8L2Ur6CEn/FOcWTm96j6a3qeqRycq08bFZe3WPsrhYOaw9MZJPTJ3uNxtzMJFEMGiw3goz5lCpH0a/Tu3VtPT2/J0qVa2tos615ifjs0TraXd8O0CbJjxqAe45ja69AAoSHEOCuROiOsKqvqaSUVEhICiR748MFAhh/vhDo9zzQqDSpv2+rJ0jaW21EFj0At5YDZ1q3kGEs8ihLzc8BzI9mdekCJ953teKfVswb060ts4OAAwQy28vLly4uKiogkBvz8/Ldu3ZKTkyPi/wxwQ8B6RuH//vsPv3T/MpwUTm4e7i4MunXrJiAggEZhgECicdCqqE25CGIAO7PIKVBNDQnvjp06lpWWonD37t11583VnT8PPvP19fcfPqQ0cSLaRLJz1657Af6DBg+2ttw+e5ZWefVKzv37D+jateuxI0eZ11xsiA4dO4K6G1YNatKlXyN7fsW5eXiqKum3glUSMYHeo3oH2wkLCwc9fGBiuuLyhYtqyiqJiYko/XFY2Gln5517HEDbo5S6gNydMWOG582bcPyLdQZwAag3vrKCXkfTV8KvnQP0Q3Tu3Jm5TRxS6HeecdvhM1dvvsP+fYqKiqhBDX2zcOH8+fDHT06ccq7r9h9BZIPhVnDe/HnfCwtfvHgRHR2dn5+PesL/LOaPj+CmsPXw14sAf7GGTM2qge2KFi7ufV+ODklkdXD/K0CxUcDN975D90ddmxhPgsH8vbTyPBJMM4FKVFWN7k03IT7hzp07KBEICwu7x4hCDT2h2tsKaVUzT44gbRcEGFsioiIQaMiC0dLS0tOnu3WpqKhYu2r1169fUTofH1EHM3siwWCai3QPmo08V8Jm8djds7YsnNqrZ00TakFBwZYtWyQkJPz8/IikasAEhOe/7lJP/wLwJhIhhrPlDx/q6SHE/CNAIc/DzVNX6PLw8HTs0DEnu8ajVSNAFZCRns4suuJiYoUHsbrVQKR//DiA0XMrKipa+O3bzJkz5zBR7zCQ4cOH792375qH+6vExKfVi7GpqKq4uLslJiSsXrmqXr3XJHx8fJ8+0XtK2QdyQq2qYpmEjODm5gaBytJzTgIa2NDQMODB/c78/FcYPhe+f/++bevW2Tpz2NGWQkJCff/r+/17IRFnIjk5Gb5796H75B8pLhYfF89IphMXFwcve93W8KFDh3758mXSpEnETWcACp/ex963bxzTWvGIzIzMIwcPbd5qNmLECCKpUeAg6lOnBgUGBgYESEhJ9mm4aaC9Ac8RfCqrKEvVHykMf4Oi7D9c5P5TpOP0lJ5QqZzN+vNfpKHmKhZaUjxTOTh2XZ/D1aKdZHAR3ykdLvWSo7F3PRjMXwa9EZSDs63KDQy7bNm6FTVCb1y7zsTI+Mjhw6tXrTJeaoimOusbLIJ6mrFjjQux2Oho3Tk6ISEhENaZPVtv3rz9+/a5XHW5euWqpYXFo4ePIL1/7QUwmLHbuVNKmr5KfE52trmZGUqUkyd6/FaYLHc85njjxo3r1697MxyMYTBs0qO7YPSumXbLNEeKDGE2Hb5+/ero6CguLn7o0KGysjIitRoQBpcvXybXZPrXANOZHKVVWlo6fvx4OTm5yMhIlIL5p6CLZ9565iqC2BstKwuF8ieGDy2oHVDfZr2oqalRabQD+/dXMYA65XVy8hLDpcRmhrMxFHj29Onj0LBJ6uoQlpGREezefauZWWEhXRPCH2ZWTx0igZc3KysLhdFsYbJJFxATEzt97uyTsLDDBw8RSc1h0uTJb5KTkWMzkN8VlTWNSg0xduxYMXHxPbt3o9HXP378QH2tAJQ/YxUVbt+8hdqXy5hameHyUeMyZJ6Lmxv5GNvrsAdsJBtbW8YurMBBTjk7f/70CTIGYahq096mSY+iL2OBtqJ1JeHsRw8f6SUkhLyUL1m69FViohdjRnd2dvYOK6thIsPQJnT3kH/vOTo6PLy8G9dvAAkNUfhx0Z2HS9DWmXPL6+atmzeRPYDO4ux8Eq7acNkyCLOJodGy+wGB/r5+WrNnE0l/AoKdi7bqeNssuKEwNMVC97blvJvrZvh14GF9MEAP00dm1KFzx7JN2nct5t5aNT1ginTs9vk3LeffHCSUS2xuNeimNhFsmpYUz0HxUnEf6CMPW5YvPPxe3aWxdMb807RsoxTmlxERETni5Ij086MHD044OgX4+oHhAlH1qVOtbWwYe9GBPScy6l0g5uXLT1lZUGe/TkqOfP7ijPMpW2trOxub627uyAkZs6nEAthhRxyPdWKMBnx4/8HtW7cgAFaI4vjxEABF7XjkyLYtZpZbzS+dP0//AwyGbeo2t69fT18xBb5Js5uZvn37BgYG6ujoEPF/DzCjDx06xM3NjaJgN4NyRk1jmH8NeH14eHicjh2zMDdfuWKFwcKF2rO07t29C5u2WVpUVVWqTVSWFpeQEhNPTkpCM2ZRNy9zZy+k79rj4HrVBfaEz4Vz5+127VRQUCA2c3BoTZ8xT0dXb+7cRQv0FcaNMzahu2UG9uzfF/74yZhRo+H4EiNGmm3ajNJJnjx5ojx+gryM7DgFhVma06HKUBw3jtjGQFZW1myb+amTJ58+fUok1YWe13rMkFlaWtOmay41WAxnFx8+IjrqJQ9PjZcE5guEMIrC7QK5/u1bodxoGfgr+Hz9+pWXl3Bjtt3aOjUlBe6ApJj4JBVVkMpoktReBwdIVFIcBxcCctdk+fLCwkIPN7fv37/raM/WUJ8Cn5Uraq0UnZqaeu3K1QmK4+C2wFl22tnpzptrunIl2lpSUjJx3HgD/YXKE5SiXrzYe2A/mvo0fsIEGztba8vtoyWl4HRVVdRTZ8+iEnLQoEEDhYXXrV4DlXifPn2cz5xOef1aUU4e3fll1cthbNy0CU5kvsUM0kdJSsEOpaWld719Prx/j/IJH82pGqRXUfIuoQAZHTNmTJduXXNzcubMmYNS/gjyizrHpA1aq+HHTaFOHJE0YUSy5xOF8grW1iUqjXPF1KAqKmvVU1TW0fupnOboaNlB77p0KDNVD0x4N/BdTi9ic2tCYdvQ5iR/JPbJzMrowT+4I6V2+xknh86+zYGx9I6RlqVnRVEuT+fGxfO/ts4z5t/Bw3RT18DHHDQqJ152qBFaYp3nFy9eIP+lEpKSGzbWrBXZCLExsUePHIF6F6phMKalR41asGjhjBnESo8kFRUVF85fCHn06MPHD8dPnhw5cuSJ48efP3365vWbYsYiHD26d5eQkpynp6fO6EwA4IDr1qyBwIABA3fY1TSru7m6Prh/HwK9e/fZvccBAsXFxc4nnZ89jUh7m1ZeVsbNw92zZ68+ffv069d/vp6ejKwM4+8wmOYhISFBzipkQU9P7/jx49g7BhAdHe3s7BwVFQV2/IABAwwNDQ0MDIhtmH8GkEY5OTlQzgOg6+C7qqoKngfQV7AVwq8SE78WFHTu3BkSe/Wiy4CysrLHjx/Lycmh5Q9JoDyPjYkBWTVq9Gi0zgIA0eFDh/kFBUaER5SVlY4YOVJJSQltQsBJk169yv/6tWePHqLDhyMRaG9nl5WZeerMGQhnf/789u3bKipVWFiY9NT14MEDMTExcqpwcHAw1ESSUlIs6YgvX76kvHnDorpJQKZmZmZChgfCBVaPuoL3gp+fnxylHBEe3rtPH3JIObotkOeuXbtCrpDXTATchPi4OLiV3QUFBw0ejGYIw/6vX7/Ozc2FGwjHBE0N9zk0NJS54Q8yIC8vT0QYgMbJyMh4//59p06dREVF0QqRwMnjJy6eP3/VzfXJ4ycdOvBqTJtG+gFFwA8aFxf3X9++I8XEmE8Bb3pAQADp1ht+muTkZNgZ8g/HR13TCLhjUIRyc3GJiIgI9e4Nt5dUywAcU1VVFX44SIc8o4xBvR8REQFRNJ8c2GlvX/T9+75qr/6/Qmus89wQIIl9tu+fJBkPd26StfXzVPqsNBZ6dimMOrJNdOWxuroamDUm8tomRw4ax7UwpeUnl7Mva38a+I3hLHe3SUxQaNpq+hnxnJH12ejo8ZvmB/iZnJK/z+0ptfEQjda4yP0ZIH9NHhSL57+boKCgih8VmtMJ147/FB4rQTw/gRIaqo6Wf7v+GlpCPP8KUK9DXc5cxbIJKoF/4g8xmFalrngG8w5MxtWrVze+mjEGg2lZkHiOe5WIxjo1SVZmFohM8y1b5usvaNY44X8HJJ5fRL8k4u2Mjx8/cnNzJyQkHNi778o1F5aGjJ+jLcUzCGPH5Rd3X5+jMOLNwJ5frK/p1ahfGsf0MVHzlCL6CeaPFUkNezXyc2G3yw+UgxPESTuISuU8uvzSs+RhqZ/6ms3xNjlu+r2UrSf/F6BxUeiDsX3YE88/OWz7SdLwPV61huD7RI6BqyUiLUobG5VockhycnJSUhKUPkTqHw4Y6N++fXv//n3Sq1fwXVrtpPHXefny5bQpU1t7otfVS5dDgukzQv9R6Pqq2Y1cmLaEi4vr5wQw/BVWzph2jqSkpJOTE9SM586dw8oZg2ljoI5oyD9zvRw4sN9gob7U6FFLDVtmNdO/Dx5enmbd0jbm8MGDUyerHz5wcKfD7hZRzm1MYWknvYPrE9MHnAuc5HBjDoV5bjMnx53IMU53pkkKfwTDVmxg+r4b2szKGaBQqBaX9D0ej496O2T+/o0VlfRx+60M3S0Z+/ykeIaLPBWgnvOdGP8A9yI0UewvsAALCwtHSUhOHDd+hsa0mdM0FeXk1VRUT586/RP98+0Kdzd3WelRk1VUZ2pOh+/RklL6enqge4nNv8CHDx9S3ryBDxHHtBZYYmEwmLYDar1+/fotXbo0JCQkLi5uzZo17dnWxGD+YqD2j0mIZ7PbGThy9GhcYuL+Awew2dAQJsuXBz8OIyLtj6OOjvGvEv2DApknvf9B/KjkoTAePXgA6aOyaz+GoKULivk78FZGvx/Uha80t7BrneeUs7x6yWjYVFZRM4u+9UB5YPOV+XmHYaU/eC88IBaoqKyiPHtTz4j2Pw4wFyorK1XU1Lzv3b3j5+t48oRQr14H9u61srQk9vgzqaigD7Dfd/DgXX8/1+seGzZvSnn9ZpHegug6q9Q2F21t7cCHDxbo4zHzGAwG8/cQEBCQnp5+8eLFiXXWjMVgMBgM5ueg0TiUJRMXHl433mLnurPLVCQSiA2/D1DMIJspSPGzwc+LZzjF1UdKVYxJzpFvh+QX/T1t0j169hQXFx85cqSmpqbbdQ9JKanr7h7kEG4Q2BBOTU1FTvYRVCo1/MmTq1euBvj7g/wmUpmoqqp69+7d+/fvi4qKiKRqYH+wUdLS0si1QCDs6+vr5uoK33X3LygogB1SUlLKq534Q8qbN2/y8/NRtCFGio0cMWKEvLy86cqVFy5f+vHjx7kzZ4ltDCIjI12uunjduJGdnU0kMfH9+3c46YcPH0oYLo4Q8LQNqrMO4evXr12vXbvp5cV8ixBwo9Ddy8rKYunPr6ioeBoR4e7u7unpCTsQqQ1QXFwMNxOuGq0BgIADMvtjQNRN+fNgryXsX4YGDyK+SxhMy9G/f3/8TmEwGAymxbn8QOXuCxkuCs0lWMnnxRgi9ffBcOhOV/Vs8vPiGXifI/Q8dRgEfKNl/tY6FqwHFTVVUGUgfSF6ytl5rOwYRTl5jcnqcqNl0Np9IH1nTNNcvHDRoQP7165ara6qBuqR8dcEJ0+cgD+B9MkqqjLSoyapqmZkZKBN69askZGSVlWaOEVtkuZUDUgBmT1DY9qWDRsP7j+wbtXq6VM1SN3+8OFDhTFycF7YeZr6lInjx1+5fEV3jo687BjNKVNhk/GyZWzOZ5aUkuomIPCJaQ2SzRs36unOPX3ypM12K7WJyjcYa9whvnz5YmJkNGbUaDjpJGWV0ZJSUydNRsIY9La0hCQ55xkE8JpVqyDPDjt3bd9mMXH8BObjHDt6FC4W3b2J48arqaiEh4cT2zg4ggKDDPQXHti7z9rCEnaw2r6d2FAbEMzK4yeMlpKGm4muev3adUiHW1luHy0lBSIf7Qk4nzw5fqwC5IqI/6Ew3i4a201i/wpg2cM94eSk3xkKhf7BYDAYDAaDwbRXwHarpHKhtll6uIpY8O83gnrZ2G8u/iVzE6zWGxEKNC6O+9FS7J/yjwMpTLRmQFJSEmizk2dO+wUFHnF07NOnD2hdY0PDnJwcF3e3l7GxvoEB5T9+GC1dSnYj79ntcPjAQYVx41yve3h5356jq/PhXU3/c/TLlwMHCbvf8PTxvWe70x5SuLi44ODxSa8io18GPLhfWlZ68vgJtHNOdjboWHNLy5s+3nC0//7rZ79jx4ABA85duHD7jo++waLgh49AoKKdGweu4nthYdfqNRLc3dyCAgKvubuFRYRHvHguJS1la2VNinazzVsin7/YYr7V595dD68bGpqab9++/cHo96ZSqaUlJWTvrq2Njb+vH+QwJiE+/PkzCUlJy63m5ODw9PR0uC3HnU/CcQ4dO/qj/MfqFaZoZX9govLEyJhouOro+DgNzWnu11zrXXIQMp6Zmak7d+71m15w1ZvNt/r7+l68cAE2KY4fV1xUjBbyQSS9eiVSvWzDHwon8kT1F79g7EFvHUEL6sOtoHDSuCg0CoXGSf/m4MSyGYPBYDAYDAbTbAjrEkXY4BfFM4d/1Kjsb90SPg4gkv46fH197/rcAYFKLlUHSmzKlCkiIiLTZ0wHVQM7vE19u2nLZgUFBQqFMmzYMPvduz5/+nzD0xN2Bq17+eJFJWVlx+NO8vLy0tLSsmNYxyf06dN3zJgxYmJi5NQyYWFh5Lx36NChk9WnJL2qtV7IpMmTpKSk4Ggr16yGqP6ihSA7Qaba2tkNGTIk8kWDjq9R9ywI3VevXq0yNYWAjq4O2nTm1GnNGTPGMjwTdO3a1dLKClSuv58fRNPS0h6Hhu47dNBk+XIxcXFZWVnpUaMYf8TKt2/fbnndnDptmslyE25ubkFBwRPOJzt27Hj2NH2ZQQSka0ybBsfR0tKysNoOSvh+UBDa1Llz527dusFVd+rUydzCAlIS4hucCCEzRlZGRgau2tTUFG5vYEAAJKqqqsLpggID0T5AakrquAnjicgfC9HnDD/fvyehCc0Md4CuluGbC75BMxOlHBeFk5sLPpDOyYUlNAaDwWAwGAyGXcCaBOnRLAvyV83Ndzm93YLHV9H+KrMVtOISg8UGCxcqKY5bt2p19x49Tpw+BcKY2FybaIbP6hkzZ6IoABoYJFz4kycQhu/Kysq58+ahTWxSUFDg4+199szZy5cu5efnl1XPbWYBrTX/4f0HFAUGDRmSmZlJROqgo6U9YpiI6JChszSnJ71KsrGznTlrFqSD6P344cP3ou8uV13QB3X5gvKE7yePn3QTEJgyZQr9EI0SGRn548cPtUmEGzlAQEBg1OjRz589I+K1kWO0I3z69BlFgZiYmEsXL8KFoz8pLmad710vQ4YOyf5Mn6TNz88/UUUl4kk4ZAOixcXFcF3q6uqMvf5kkGz+x/pX6bIZSjSQykTfMuMOoDClWjMjUQ2ymZebEw/bxmAwGAwGg8GwDVqDGnVOsdlF9avmJoWTethnZq0lvP58eDt06N5dsHfv3tNmTD/ufPJRaIiYmBixrQ7fGTNs0aBuBC8vb8dOndCwbbS1/4D+jC1sERgYqDx+gpXl9qDAAN+7d59FRBAb6tChQwf4rqJWoSjAx8+HRlPXi9FyE2tb2yXL6Ov+ac+ZvXjJEpSOBk7Hx8R6enigz12fO+ISEvyd6U7gioqKenTvztixCZDHMgFBQRRFdO3WreDrVyJSG37GTSutdj9maWExd/acmze8Ht6/f/qkM0pkB24ubnJW8/wFenA5D+4/gPCTx4979+kzdOhQtOkPhouLGE3CvjeDPxlUjNFlM33Rerh2+pRmulrmokAi+qYP2wbxzM3NwcPDycMDASyeMRgMBoPBYDDsQ6XSLWwqldYW3rYRYNYWFP9taz/Kjx175Nixg4cPW27frjFtGhfywtYAffv+B9/v379HUQA0ZNH37716CUG4lxD9OyE+nrGlaWg0mqX5tpHiYhHPn12/ccPjxo25evOJbWwAioMI1cf0GTMWLlpobWNjvGL5pfMXXK9dQ+k9e/akUCjzFuh5373D/Nlqbg5bewn1+vT5MzmFuxEGDx4M3x+YbgWQmZEhPJjVHXddwsLCrru579m/3+feXbfrHj6+94gNzWTixIkSkhLnz9G9iPt4e6OB6H82zD8pm21ifyAgmBnTmNEIbS76fGYubk7QxlycHNwU+CZGboNg5uGm8fJycNMFMyhn+p9AAItnDAaDwWAwGExzQBOeQTlzUZqQUSTY3PxVtLS14Pvo4cMoChw7erSyslJPfwGEVVVVhXr3djp6jFTXGemEn+16oVKpBV+/9uvXj5+faJJg84dsFtssLCaqqNja7IhnqPpOnTqpqKndue1dr1fqqVOnwrfFtm3IKxjI+/SPHxlbWJGRkRkoLHz54iXU3w4EBgTEx8WhweGNU1BQAN8DBhKT51muGnRROWMkdkOQu8Mfrt2wIT42zt/PLywkVEVNldjwx8JJV8/0FeHolwgCkkb74z8I+M0gDN8MVUwfj02PUegfLsYHtsM/kND0+cz0Wc30TmZeHhDP9A8v+ubhACEN3514uf5kt3AYDAaDwWAwmLYHxDDqdWZTc3EiJ1LNIiPr80hTwslTO2GZItcxC30i8gt8+/ZNVnqUzrx5+/bvI5Jqs37dukf3H8TV9uB15PCRE46OE5SUQJEmJb26dcNr/gK93Xv2oK2PHz9etcK0qrJSetSoT58/p3+gT1G+6++HPJApjRs3fMTIcxfOM/als9zYJCwkRG+hvrS0NERveHoWFRXd9vGBsLubm5WFZdCjh6iPNz09XVVp4u59e+fPJ3qnN27YEBocEhVDeLcmuXL5sv0OWx/fe+T488zMTM0pU4cMHXrLxxuiaWlpc2Zpgc7X0NQUEBDIz8srKi6ytbNDO584fvzIwUN9+/YVHjz44/v3WQz34xHPn/USEnr+/Ln+vPmu1z3k5eUh8cnjxybLjPr17z9HVwdu5rUrVwcIC3vdugn6HLZu2bzZ/55vQnIS/aAc9AHhoyQkTVet2rLVLC8vb5KyykDhgfoGBnydOn3Jy3Ow37l2w/r1GzbAntZWVne9fcwtLfUW6EVFRc3X0d178ICuri46zv59+3zv3A1+HIai8EjP0dL++OEDDy9vcFhox44dUfofive5i6Xv06lVqOWCykFt9gvbDuGkTzGhXwijaYAE1DNoZnqhRCG9f9ELMk4KF/0b/gRUNfwZ7EX/S/iPPgUaFXacnUUGT5mjTfwVBoPBYDAYDIYBlUr18g39CdH3d4OGaoMZSYeDY+JYCXZmqmLxXAvQe+Pkx2rrzNnt4EAk1Wbzxo0hwSGR0XQnYczc9PJyvXbtdfLrfv36LVq8eJHBImIDg8+fP/t4e2dlZgkPEi4rKz+0f/+9AP/hw4fDJjVlleEjRjifPoX2BAoLCw8eOBDx5MmnrE98fHz9BwyQlRuz3coKNl2/fn3Hdiv/+0HCwsIQzcjIUFdVs3fYPXfuXMaf0tVp+OMn4c9YV3hyueqy297+po/3yJEjiSSQxE7HTzg5HThyePr06RCNi4tzOnbsVeKr8vLyPn37jBs/3pJppWVQxeHh4cVFxUOHDcvL+3L8mGPEi+e9evWKjIw0WKB/1c11TLUX8djYWDhyVGRkp04dp06btnHTJnJC+LatW4MCAqNiY1C0uLhYXkbWaPnyTZs3QRQysH/vvvi4WHiAe/US6t2nt/6iRZqamrApPz/f3MyMl7fDCeeT0dHRi/QW7N67R3v2bMZhOI4cPnzvzp37jx6hKODr62tlYTFj5iz7XTuJJAwGg8FgMBgMBoP5BbB4bmv27d17/szZ5y+jBAQEiKQ/jW3m5ne9fV7GxfLy8hJJ7YyYmBgTw2WXXK6Ki4sTSRgMBoPBYDAYDAbzC+A5z61OcHBwUlJSRUVFeXn57Vu3XF2uycnL/1nK+dGjR3l5eVVVVcXFxa7Xrvncuj1RRaUdKufS0lIajfbmzRtba5spGhpYOWMwGAwGg8FgMJiWAvc8tzpztLTjYmOJCAfHGHm5o46Offr0IeJ/AopjFXKz6QspA5ycnBOUlA4fOypYe0mq9oDGlKnF379X0aiysrJ79+8nna5hMBgMBoPBYDAYzC/yM+KZSqXGJb6OT8lKeF+QmPkj8kNlcWOOkNuC9iyeKysrk5OTsxniU0REZODAgSj9D+L79++JiYmF37516NgRLuG//+irc7VDXr169eXLl759+0ImiSQMBoPBYDAYDAaDaQl+RjyzAEf4mJEV/vL1y5S8xKyKhCzq15JfPWZz+YPmPGMwGAwGg8FgMBgM5o+jBcQzC1Qq9XN27tOY14nv8uLTS199on3Mb/XVdbB4xmAwGAwGg8FgMBhM69Hy4rkuXwsKkt68/5CVn/QxLy277ONXznf5HAUt2juNxTMGg8FgMBgMBoPBYFqPthDPdYGT5uTmxbx6+yLp04u0kpfp1IISKmSG2Nx8sHjGYDAYDAaDwWAwGEzr8XvEc12yPmXHv37/6l3uy3ffX32ivcmuIjawBxbPGAwGg8FgMBgMBoNpPdqLeGahpKQ0PDL+5evPCeklSZ+prz9XNZ5LLJ4xGAwGg8FgMBgMBtN6tFPxzEJpaVls4puEt59evMmLzaC9zqFW1u6ZxuIZg8FgMBgMBoPBYDCtx58hnlkoKip+nfohNiXjxeu8Nzm02IyqBbIUp+0Lic0YDAaDwWAwGAwGg8G0KH+keGahqqrqW2Fhd0FBIo7BYDAYDAaDwWAwGEyL8jeIZwwGg8FgMBgMBoPBYFoVCvE/BoPBYDAYDAaDwWAwmAbA4hmDwWAwGAwGg8FgMJgmwOIZg8FgMBgMBoPBYDCYJsDiGYPBYDAYDAaDwWAwmCbA4hmDwWAwGAwGg8FgMJgmwOIZg8FgMBgMBoPBYDCYJsDiGYPBYDAYDAaDwWAwmCbA4hmDwWAwGAwGg8FgMJhG4eD4H3ZPoN9BiYcrAAAAAElFTkSuQmCC">
          <a:extLst>
            <a:ext uri="{FF2B5EF4-FFF2-40B4-BE49-F238E27FC236}">
              <a16:creationId xmlns:a16="http://schemas.microsoft.com/office/drawing/2014/main" id="{F37094B2-0FD5-41CF-9DEE-F839C642C455}"/>
            </a:ext>
          </a:extLst>
        </xdr:cNvPr>
        <xdr:cNvSpPr>
          <a:spLocks noChangeAspect="1" noChangeArrowheads="1"/>
        </xdr:cNvSpPr>
      </xdr:nvSpPr>
      <xdr:spPr bwMode="auto">
        <a:xfrm>
          <a:off x="1319022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408214</xdr:colOff>
      <xdr:row>2</xdr:row>
      <xdr:rowOff>18143</xdr:rowOff>
    </xdr:from>
    <xdr:to>
      <xdr:col>8</xdr:col>
      <xdr:colOff>2100731</xdr:colOff>
      <xdr:row>2</xdr:row>
      <xdr:rowOff>688761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D326EF2-80BD-4983-878E-D6DA3E9E9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8500" y="381000"/>
          <a:ext cx="6545731" cy="67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5BC30-209A-486A-A026-064422C66B02}">
  <sheetPr>
    <pageSetUpPr fitToPage="1"/>
  </sheetPr>
  <dimension ref="C2:DT138"/>
  <sheetViews>
    <sheetView tabSelected="1" zoomScale="80" zoomScaleNormal="80" workbookViewId="0">
      <selection activeCell="H13" sqref="H13"/>
    </sheetView>
  </sheetViews>
  <sheetFormatPr defaultColWidth="8.81640625" defaultRowHeight="14.5" x14ac:dyDescent="0.35"/>
  <cols>
    <col min="1" max="2" width="8.81640625" style="2"/>
    <col min="3" max="4" width="12.7265625" style="2" customWidth="1"/>
    <col min="5" max="5" width="15.54296875" style="2" customWidth="1"/>
    <col min="6" max="6" width="15.7265625" style="2" customWidth="1"/>
    <col min="7" max="7" width="16.453125" style="2" customWidth="1"/>
    <col min="8" max="8" width="37.26953125" style="2" customWidth="1"/>
    <col min="9" max="9" width="34.1796875" style="2" customWidth="1"/>
    <col min="10" max="10" width="18.81640625" style="2" customWidth="1"/>
    <col min="11" max="11" width="24.90625" style="2" customWidth="1"/>
    <col min="12" max="123" width="8.81640625" style="2"/>
    <col min="124" max="124" width="9.54296875" style="2" hidden="1" customWidth="1"/>
    <col min="125" max="16384" width="8.81640625" style="2"/>
  </cols>
  <sheetData>
    <row r="2" spans="3:124" x14ac:dyDescent="0.35">
      <c r="C2" s="47" t="s">
        <v>43</v>
      </c>
      <c r="D2" s="48"/>
      <c r="E2" s="48"/>
      <c r="F2" s="48"/>
      <c r="G2" s="48"/>
      <c r="H2" s="48"/>
      <c r="I2" s="48"/>
      <c r="J2" s="48"/>
      <c r="K2" s="49"/>
    </row>
    <row r="3" spans="3:124" ht="58.15" customHeight="1" x14ac:dyDescent="0.35">
      <c r="C3" s="47"/>
      <c r="D3" s="48"/>
      <c r="E3" s="48"/>
      <c r="F3" s="48"/>
      <c r="G3" s="48"/>
      <c r="H3" s="48"/>
      <c r="I3" s="48"/>
      <c r="J3" s="48"/>
      <c r="K3" s="49"/>
      <c r="DT3" s="7" t="str">
        <f>"TAK"</f>
        <v>TAK</v>
      </c>
    </row>
    <row r="4" spans="3:124" ht="57" customHeight="1" x14ac:dyDescent="0.35">
      <c r="C4" s="50" t="s">
        <v>0</v>
      </c>
      <c r="D4" s="51"/>
      <c r="E4" s="51"/>
      <c r="F4" s="51"/>
      <c r="G4" s="51"/>
      <c r="H4" s="51"/>
      <c r="I4" s="51"/>
      <c r="J4" s="51"/>
      <c r="K4" s="52"/>
      <c r="DT4" s="7" t="str">
        <f>"NIE"</f>
        <v>NIE</v>
      </c>
    </row>
    <row r="5" spans="3:124" x14ac:dyDescent="0.35">
      <c r="C5" s="16" t="s">
        <v>1</v>
      </c>
      <c r="D5" s="16"/>
      <c r="E5" s="16"/>
      <c r="F5" s="16"/>
      <c r="G5" s="16"/>
      <c r="H5" s="6" t="s">
        <v>2</v>
      </c>
      <c r="I5" s="16" t="s">
        <v>3</v>
      </c>
      <c r="J5" s="16"/>
      <c r="K5" s="16"/>
    </row>
    <row r="6" spans="3:124" ht="31.9" customHeight="1" x14ac:dyDescent="0.35">
      <c r="C6" s="16" t="s">
        <v>4</v>
      </c>
      <c r="D6" s="16"/>
      <c r="E6" s="16"/>
      <c r="F6" s="16"/>
      <c r="G6" s="16"/>
      <c r="H6" s="3"/>
      <c r="I6" s="26" t="s">
        <v>45</v>
      </c>
      <c r="J6" s="26"/>
      <c r="K6" s="26"/>
    </row>
    <row r="7" spans="3:124" x14ac:dyDescent="0.35">
      <c r="C7" s="16" t="s">
        <v>5</v>
      </c>
      <c r="D7" s="16"/>
      <c r="E7" s="16"/>
      <c r="F7" s="16"/>
      <c r="G7" s="16"/>
      <c r="H7" s="10"/>
      <c r="I7" s="26" t="s">
        <v>46</v>
      </c>
      <c r="J7" s="26"/>
      <c r="K7" s="26"/>
    </row>
    <row r="8" spans="3:124" x14ac:dyDescent="0.35">
      <c r="C8" s="16" t="s">
        <v>6</v>
      </c>
      <c r="D8" s="16"/>
      <c r="E8" s="16"/>
      <c r="F8" s="16"/>
      <c r="G8" s="16"/>
      <c r="H8" s="10"/>
      <c r="I8" s="26" t="s">
        <v>46</v>
      </c>
      <c r="J8" s="26"/>
      <c r="K8" s="26"/>
    </row>
    <row r="9" spans="3:124" x14ac:dyDescent="0.35">
      <c r="C9" s="16" t="s">
        <v>7</v>
      </c>
      <c r="D9" s="16"/>
      <c r="E9" s="16"/>
      <c r="F9" s="16"/>
      <c r="G9" s="16"/>
      <c r="H9" s="10"/>
      <c r="I9" s="26" t="s">
        <v>45</v>
      </c>
      <c r="J9" s="26"/>
      <c r="K9" s="26"/>
    </row>
    <row r="10" spans="3:124" x14ac:dyDescent="0.35">
      <c r="C10" s="16" t="s">
        <v>8</v>
      </c>
      <c r="D10" s="16"/>
      <c r="E10" s="16"/>
      <c r="F10" s="16"/>
      <c r="G10" s="16"/>
      <c r="H10" s="10"/>
      <c r="I10" s="26" t="s">
        <v>47</v>
      </c>
      <c r="J10" s="26"/>
      <c r="K10" s="26"/>
    </row>
    <row r="11" spans="3:124" x14ac:dyDescent="0.35">
      <c r="C11" s="16" t="s">
        <v>9</v>
      </c>
      <c r="D11" s="16"/>
      <c r="E11" s="16"/>
      <c r="F11" s="16"/>
      <c r="G11" s="16"/>
      <c r="H11" s="10"/>
      <c r="I11" s="26" t="s">
        <v>45</v>
      </c>
      <c r="J11" s="26"/>
      <c r="K11" s="26"/>
    </row>
    <row r="12" spans="3:124" x14ac:dyDescent="0.35">
      <c r="C12" s="16" t="s">
        <v>10</v>
      </c>
      <c r="D12" s="16"/>
      <c r="E12" s="16"/>
      <c r="F12" s="16"/>
      <c r="G12" s="16"/>
      <c r="H12" s="1">
        <f>ROUNDDOWN(H13*H19,2)</f>
        <v>0</v>
      </c>
      <c r="I12" s="26" t="s">
        <v>11</v>
      </c>
      <c r="J12" s="26"/>
      <c r="K12" s="26"/>
    </row>
    <row r="13" spans="3:124" x14ac:dyDescent="0.35">
      <c r="C13" s="16" t="s">
        <v>44</v>
      </c>
      <c r="D13" s="16"/>
      <c r="E13" s="16"/>
      <c r="F13" s="16"/>
      <c r="G13" s="16"/>
      <c r="H13" s="12"/>
      <c r="I13" s="26" t="s">
        <v>55</v>
      </c>
      <c r="J13" s="26"/>
      <c r="K13" s="26"/>
    </row>
    <row r="14" spans="3:124" x14ac:dyDescent="0.35">
      <c r="C14" s="16" t="s">
        <v>12</v>
      </c>
      <c r="D14" s="16"/>
      <c r="E14" s="16"/>
      <c r="F14" s="16"/>
      <c r="G14" s="16"/>
      <c r="H14" s="1">
        <f>H110</f>
        <v>0</v>
      </c>
      <c r="I14" s="29" t="s">
        <v>11</v>
      </c>
      <c r="J14" s="29"/>
      <c r="K14" s="29"/>
    </row>
    <row r="15" spans="3:124" x14ac:dyDescent="0.35">
      <c r="C15" s="16" t="s">
        <v>13</v>
      </c>
      <c r="D15" s="16"/>
      <c r="E15" s="16"/>
      <c r="F15" s="16"/>
      <c r="G15" s="16"/>
      <c r="H15" s="1">
        <f>ROUNDDOWN(H19*85/100,2)</f>
        <v>0</v>
      </c>
      <c r="I15" s="26" t="s">
        <v>11</v>
      </c>
      <c r="J15" s="26"/>
      <c r="K15" s="26"/>
    </row>
    <row r="16" spans="3:124" x14ac:dyDescent="0.35">
      <c r="C16" s="16" t="s">
        <v>14</v>
      </c>
      <c r="D16" s="16"/>
      <c r="E16" s="16"/>
      <c r="F16" s="16"/>
      <c r="G16" s="16"/>
      <c r="H16" s="1">
        <f>H12-H15</f>
        <v>0</v>
      </c>
      <c r="I16" s="26" t="s">
        <v>11</v>
      </c>
      <c r="J16" s="26"/>
      <c r="K16" s="26"/>
    </row>
    <row r="17" spans="3:11" x14ac:dyDescent="0.35">
      <c r="C17" s="16" t="s">
        <v>15</v>
      </c>
      <c r="D17" s="16"/>
      <c r="E17" s="16"/>
      <c r="F17" s="16"/>
      <c r="G17" s="16"/>
      <c r="H17" s="1">
        <f>ROUNDUP(H19*H18,2)</f>
        <v>0</v>
      </c>
      <c r="I17" s="26" t="s">
        <v>11</v>
      </c>
      <c r="J17" s="26"/>
      <c r="K17" s="26"/>
    </row>
    <row r="18" spans="3:11" x14ac:dyDescent="0.35">
      <c r="C18" s="16" t="s">
        <v>16</v>
      </c>
      <c r="D18" s="16"/>
      <c r="E18" s="16"/>
      <c r="F18" s="16"/>
      <c r="G18" s="16"/>
      <c r="H18" s="68">
        <f>100%-H13</f>
        <v>1</v>
      </c>
      <c r="I18" s="26" t="s">
        <v>11</v>
      </c>
      <c r="J18" s="26"/>
      <c r="K18" s="26"/>
    </row>
    <row r="19" spans="3:11" x14ac:dyDescent="0.35">
      <c r="C19" s="16" t="s">
        <v>17</v>
      </c>
      <c r="D19" s="16"/>
      <c r="E19" s="16"/>
      <c r="F19" s="16"/>
      <c r="G19" s="16"/>
      <c r="H19" s="4"/>
      <c r="I19" s="26" t="s">
        <v>45</v>
      </c>
      <c r="J19" s="26"/>
      <c r="K19" s="26"/>
    </row>
    <row r="20" spans="3:11" x14ac:dyDescent="0.35">
      <c r="C20" s="15" t="s">
        <v>18</v>
      </c>
      <c r="D20" s="15"/>
      <c r="E20" s="15"/>
      <c r="F20" s="15"/>
      <c r="G20" s="15"/>
      <c r="H20" s="9"/>
      <c r="I20" s="26" t="s">
        <v>45</v>
      </c>
      <c r="J20" s="26"/>
      <c r="K20" s="26"/>
    </row>
    <row r="21" spans="3:11" x14ac:dyDescent="0.35">
      <c r="C21" s="15" t="s">
        <v>19</v>
      </c>
      <c r="D21" s="15"/>
      <c r="E21" s="15"/>
      <c r="F21" s="15"/>
      <c r="G21" s="15"/>
      <c r="H21" s="9"/>
      <c r="I21" s="26" t="s">
        <v>45</v>
      </c>
      <c r="J21" s="26"/>
      <c r="K21" s="26"/>
    </row>
    <row r="22" spans="3:11" ht="42" customHeight="1" x14ac:dyDescent="0.35">
      <c r="C22" s="16" t="s">
        <v>20</v>
      </c>
      <c r="D22" s="16"/>
      <c r="E22" s="16"/>
      <c r="F22" s="16"/>
      <c r="G22" s="16"/>
      <c r="H22" s="3"/>
      <c r="I22" s="26" t="s">
        <v>21</v>
      </c>
      <c r="J22" s="26"/>
      <c r="K22" s="26"/>
    </row>
    <row r="24" spans="3:11" ht="62.5" customHeight="1" x14ac:dyDescent="0.35">
      <c r="C24" s="27" t="s">
        <v>22</v>
      </c>
      <c r="D24" s="28"/>
      <c r="E24" s="15" t="s">
        <v>23</v>
      </c>
      <c r="F24" s="15" t="s">
        <v>24</v>
      </c>
      <c r="G24" s="15"/>
      <c r="H24" s="15"/>
      <c r="I24" s="15" t="s">
        <v>25</v>
      </c>
      <c r="J24" s="15"/>
      <c r="K24" s="15"/>
    </row>
    <row r="25" spans="3:11" ht="94.9" customHeight="1" x14ac:dyDescent="0.35">
      <c r="C25" s="5" t="s">
        <v>26</v>
      </c>
      <c r="D25" s="5" t="s">
        <v>27</v>
      </c>
      <c r="E25" s="15"/>
      <c r="F25" s="5" t="s">
        <v>28</v>
      </c>
      <c r="G25" s="5" t="s">
        <v>29</v>
      </c>
      <c r="H25" s="5" t="s">
        <v>30</v>
      </c>
      <c r="I25" s="5" t="s">
        <v>31</v>
      </c>
      <c r="J25" s="5" t="s">
        <v>32</v>
      </c>
      <c r="K25" s="5" t="s">
        <v>33</v>
      </c>
    </row>
    <row r="26" spans="3:11" x14ac:dyDescent="0.35">
      <c r="C26" s="38"/>
      <c r="D26" s="38"/>
      <c r="E26" s="6" t="s">
        <v>34</v>
      </c>
      <c r="F26" s="1">
        <f>G26+H26</f>
        <v>0</v>
      </c>
      <c r="G26" s="1">
        <f>G27+G28</f>
        <v>0</v>
      </c>
      <c r="H26" s="1">
        <f>H27+H28</f>
        <v>0</v>
      </c>
      <c r="I26" s="30"/>
      <c r="J26" s="40" t="s">
        <v>35</v>
      </c>
      <c r="K26" s="30"/>
    </row>
    <row r="27" spans="3:11" x14ac:dyDescent="0.35">
      <c r="C27" s="39"/>
      <c r="D27" s="39"/>
      <c r="E27" s="6" t="s">
        <v>36</v>
      </c>
      <c r="F27" s="1">
        <f>G27+H27</f>
        <v>0</v>
      </c>
      <c r="G27" s="4"/>
      <c r="H27" s="4"/>
      <c r="I27" s="31"/>
      <c r="J27" s="41"/>
      <c r="K27" s="31"/>
    </row>
    <row r="28" spans="3:11" x14ac:dyDescent="0.35">
      <c r="C28" s="39"/>
      <c r="D28" s="39"/>
      <c r="E28" s="6" t="s">
        <v>37</v>
      </c>
      <c r="F28" s="1">
        <f>G28+H28</f>
        <v>0</v>
      </c>
      <c r="G28" s="4"/>
      <c r="H28" s="4"/>
      <c r="I28" s="32"/>
      <c r="J28" s="42"/>
      <c r="K28" s="32"/>
    </row>
    <row r="29" spans="3:11" x14ac:dyDescent="0.35">
      <c r="C29" s="36"/>
      <c r="D29" s="38"/>
      <c r="E29" s="6" t="s">
        <v>34</v>
      </c>
      <c r="F29" s="1">
        <f t="shared" ref="F29:F58" si="0">G29+H29</f>
        <v>0</v>
      </c>
      <c r="G29" s="1">
        <f>G30+G31</f>
        <v>0</v>
      </c>
      <c r="H29" s="1">
        <f>H30+H31</f>
        <v>0</v>
      </c>
      <c r="I29" s="30"/>
      <c r="J29" s="33" t="e">
        <f>ROUNDDOWN((I26+I29)/(F26),4)</f>
        <v>#DIV/0!</v>
      </c>
      <c r="K29" s="30"/>
    </row>
    <row r="30" spans="3:11" x14ac:dyDescent="0.35">
      <c r="C30" s="37"/>
      <c r="D30" s="39"/>
      <c r="E30" s="6" t="s">
        <v>36</v>
      </c>
      <c r="F30" s="1">
        <f>G30+H30</f>
        <v>0</v>
      </c>
      <c r="G30" s="4"/>
      <c r="H30" s="4"/>
      <c r="I30" s="31"/>
      <c r="J30" s="34"/>
      <c r="K30" s="31"/>
    </row>
    <row r="31" spans="3:11" x14ac:dyDescent="0.35">
      <c r="C31" s="37"/>
      <c r="D31" s="39"/>
      <c r="E31" s="6" t="s">
        <v>37</v>
      </c>
      <c r="F31" s="1">
        <f>G31+H31</f>
        <v>0</v>
      </c>
      <c r="G31" s="4"/>
      <c r="H31" s="4"/>
      <c r="I31" s="32"/>
      <c r="J31" s="35"/>
      <c r="K31" s="32"/>
    </row>
    <row r="32" spans="3:11" x14ac:dyDescent="0.35">
      <c r="C32" s="36"/>
      <c r="D32" s="38"/>
      <c r="E32" s="6" t="s">
        <v>34</v>
      </c>
      <c r="F32" s="1">
        <f t="shared" si="0"/>
        <v>0</v>
      </c>
      <c r="G32" s="1">
        <f>G33+G34</f>
        <v>0</v>
      </c>
      <c r="H32" s="1">
        <f>H33+H34</f>
        <v>0</v>
      </c>
      <c r="I32" s="30"/>
      <c r="J32" s="33" t="e">
        <f>ROUNDDOWN((I26+I29+I32)/(F26+F29),4)</f>
        <v>#DIV/0!</v>
      </c>
      <c r="K32" s="30"/>
    </row>
    <row r="33" spans="3:11" x14ac:dyDescent="0.35">
      <c r="C33" s="37"/>
      <c r="D33" s="39"/>
      <c r="E33" s="6" t="s">
        <v>36</v>
      </c>
      <c r="F33" s="1">
        <f>G33+H33</f>
        <v>0</v>
      </c>
      <c r="G33" s="4"/>
      <c r="H33" s="4"/>
      <c r="I33" s="31"/>
      <c r="J33" s="34"/>
      <c r="K33" s="31"/>
    </row>
    <row r="34" spans="3:11" x14ac:dyDescent="0.35">
      <c r="C34" s="37"/>
      <c r="D34" s="39"/>
      <c r="E34" s="6" t="s">
        <v>37</v>
      </c>
      <c r="F34" s="1">
        <f>G34+H34</f>
        <v>0</v>
      </c>
      <c r="G34" s="4"/>
      <c r="H34" s="4"/>
      <c r="I34" s="32"/>
      <c r="J34" s="35"/>
      <c r="K34" s="32"/>
    </row>
    <row r="35" spans="3:11" x14ac:dyDescent="0.35">
      <c r="C35" s="36"/>
      <c r="D35" s="38"/>
      <c r="E35" s="6" t="s">
        <v>34</v>
      </c>
      <c r="F35" s="1">
        <f t="shared" si="0"/>
        <v>0</v>
      </c>
      <c r="G35" s="1">
        <f>G36+G37</f>
        <v>0</v>
      </c>
      <c r="H35" s="1">
        <f>H36+H37</f>
        <v>0</v>
      </c>
      <c r="I35" s="30"/>
      <c r="J35" s="33" t="e">
        <f>ROUNDDOWN((I26+I29+I32+I35)/(F26+F29+F32),4)</f>
        <v>#DIV/0!</v>
      </c>
      <c r="K35" s="30"/>
    </row>
    <row r="36" spans="3:11" x14ac:dyDescent="0.35">
      <c r="C36" s="37"/>
      <c r="D36" s="39"/>
      <c r="E36" s="6" t="s">
        <v>36</v>
      </c>
      <c r="F36" s="1">
        <f t="shared" si="0"/>
        <v>0</v>
      </c>
      <c r="G36" s="4"/>
      <c r="H36" s="4"/>
      <c r="I36" s="31"/>
      <c r="J36" s="34"/>
      <c r="K36" s="31"/>
    </row>
    <row r="37" spans="3:11" x14ac:dyDescent="0.35">
      <c r="C37" s="37"/>
      <c r="D37" s="39"/>
      <c r="E37" s="6" t="s">
        <v>37</v>
      </c>
      <c r="F37" s="1">
        <f t="shared" si="0"/>
        <v>0</v>
      </c>
      <c r="G37" s="4"/>
      <c r="H37" s="4"/>
      <c r="I37" s="32"/>
      <c r="J37" s="35"/>
      <c r="K37" s="32"/>
    </row>
    <row r="38" spans="3:11" x14ac:dyDescent="0.35">
      <c r="C38" s="36"/>
      <c r="D38" s="38"/>
      <c r="E38" s="6" t="s">
        <v>34</v>
      </c>
      <c r="F38" s="1">
        <f t="shared" si="0"/>
        <v>0</v>
      </c>
      <c r="G38" s="1">
        <f>G39+G40</f>
        <v>0</v>
      </c>
      <c r="H38" s="1">
        <f>H39+H40</f>
        <v>0</v>
      </c>
      <c r="I38" s="30"/>
      <c r="J38" s="33" t="e">
        <f>ROUNDDOWN((I26+I29+I32+I35+I38)/(F26+F29+F32+F35),4)</f>
        <v>#DIV/0!</v>
      </c>
      <c r="K38" s="30"/>
    </row>
    <row r="39" spans="3:11" x14ac:dyDescent="0.35">
      <c r="C39" s="37"/>
      <c r="D39" s="39"/>
      <c r="E39" s="6" t="s">
        <v>36</v>
      </c>
      <c r="F39" s="1">
        <f t="shared" si="0"/>
        <v>0</v>
      </c>
      <c r="G39" s="4"/>
      <c r="H39" s="4"/>
      <c r="I39" s="31"/>
      <c r="J39" s="34"/>
      <c r="K39" s="31"/>
    </row>
    <row r="40" spans="3:11" x14ac:dyDescent="0.35">
      <c r="C40" s="37"/>
      <c r="D40" s="39"/>
      <c r="E40" s="6" t="s">
        <v>37</v>
      </c>
      <c r="F40" s="1">
        <f t="shared" si="0"/>
        <v>0</v>
      </c>
      <c r="G40" s="4"/>
      <c r="H40" s="4"/>
      <c r="I40" s="32"/>
      <c r="J40" s="35"/>
      <c r="K40" s="32"/>
    </row>
    <row r="41" spans="3:11" x14ac:dyDescent="0.35">
      <c r="C41" s="36"/>
      <c r="D41" s="38"/>
      <c r="E41" s="6" t="s">
        <v>34</v>
      </c>
      <c r="F41" s="1">
        <f t="shared" si="0"/>
        <v>0</v>
      </c>
      <c r="G41" s="1">
        <f>G42+G43</f>
        <v>0</v>
      </c>
      <c r="H41" s="1">
        <f>H42+H43</f>
        <v>0</v>
      </c>
      <c r="I41" s="30"/>
      <c r="J41" s="33" t="e">
        <f>ROUNDDOWN((I26+I29+I32+I35+I38+I41)/(F26+F29+F32+F35+F38),4)</f>
        <v>#DIV/0!</v>
      </c>
      <c r="K41" s="30"/>
    </row>
    <row r="42" spans="3:11" x14ac:dyDescent="0.35">
      <c r="C42" s="37"/>
      <c r="D42" s="39"/>
      <c r="E42" s="6" t="s">
        <v>36</v>
      </c>
      <c r="F42" s="1">
        <f t="shared" si="0"/>
        <v>0</v>
      </c>
      <c r="G42" s="4"/>
      <c r="H42" s="4"/>
      <c r="I42" s="31"/>
      <c r="J42" s="34"/>
      <c r="K42" s="31"/>
    </row>
    <row r="43" spans="3:11" x14ac:dyDescent="0.35">
      <c r="C43" s="37"/>
      <c r="D43" s="39"/>
      <c r="E43" s="6" t="s">
        <v>37</v>
      </c>
      <c r="F43" s="1">
        <f t="shared" si="0"/>
        <v>0</v>
      </c>
      <c r="G43" s="4"/>
      <c r="H43" s="4"/>
      <c r="I43" s="32"/>
      <c r="J43" s="35"/>
      <c r="K43" s="32"/>
    </row>
    <row r="44" spans="3:11" x14ac:dyDescent="0.35">
      <c r="C44" s="38"/>
      <c r="D44" s="38"/>
      <c r="E44" s="6" t="s">
        <v>34</v>
      </c>
      <c r="F44" s="1">
        <f t="shared" si="0"/>
        <v>0</v>
      </c>
      <c r="G44" s="1">
        <f>G45+G46</f>
        <v>0</v>
      </c>
      <c r="H44" s="1">
        <f>H45+H46</f>
        <v>0</v>
      </c>
      <c r="I44" s="30"/>
      <c r="J44" s="33" t="e">
        <f>ROUNDDOWN((I26+I29+I32+I35+I38+I41+I44)/(F26+F29+F32+F35+F38+F41),4)</f>
        <v>#DIV/0!</v>
      </c>
      <c r="K44" s="30"/>
    </row>
    <row r="45" spans="3:11" x14ac:dyDescent="0.35">
      <c r="C45" s="39"/>
      <c r="D45" s="39"/>
      <c r="E45" s="6" t="s">
        <v>36</v>
      </c>
      <c r="F45" s="1">
        <f t="shared" si="0"/>
        <v>0</v>
      </c>
      <c r="G45" s="4"/>
      <c r="H45" s="4"/>
      <c r="I45" s="31"/>
      <c r="J45" s="34"/>
      <c r="K45" s="31"/>
    </row>
    <row r="46" spans="3:11" x14ac:dyDescent="0.35">
      <c r="C46" s="39"/>
      <c r="D46" s="39"/>
      <c r="E46" s="6" t="s">
        <v>37</v>
      </c>
      <c r="F46" s="1">
        <f t="shared" si="0"/>
        <v>0</v>
      </c>
      <c r="G46" s="4"/>
      <c r="H46" s="4"/>
      <c r="I46" s="32"/>
      <c r="J46" s="35"/>
      <c r="K46" s="32"/>
    </row>
    <row r="47" spans="3:11" x14ac:dyDescent="0.35">
      <c r="C47" s="38"/>
      <c r="D47" s="38"/>
      <c r="E47" s="6" t="s">
        <v>34</v>
      </c>
      <c r="F47" s="1">
        <f t="shared" si="0"/>
        <v>0</v>
      </c>
      <c r="G47" s="1">
        <f>G48+G49</f>
        <v>0</v>
      </c>
      <c r="H47" s="1">
        <f>H48+H49</f>
        <v>0</v>
      </c>
      <c r="I47" s="30"/>
      <c r="J47" s="33" t="e">
        <f>ROUNDDOWN((I26+I29+I32+I35+I38+I41+I44+I47)/(F26+F29+F32+F35+F38+F41+F44),4)</f>
        <v>#DIV/0!</v>
      </c>
      <c r="K47" s="30"/>
    </row>
    <row r="48" spans="3:11" x14ac:dyDescent="0.35">
      <c r="C48" s="39"/>
      <c r="D48" s="39"/>
      <c r="E48" s="6" t="s">
        <v>36</v>
      </c>
      <c r="F48" s="1">
        <f t="shared" si="0"/>
        <v>0</v>
      </c>
      <c r="G48" s="4"/>
      <c r="H48" s="4"/>
      <c r="I48" s="31"/>
      <c r="J48" s="34"/>
      <c r="K48" s="31"/>
    </row>
    <row r="49" spans="3:11" x14ac:dyDescent="0.35">
      <c r="C49" s="39"/>
      <c r="D49" s="39"/>
      <c r="E49" s="6" t="s">
        <v>37</v>
      </c>
      <c r="F49" s="1">
        <f t="shared" si="0"/>
        <v>0</v>
      </c>
      <c r="G49" s="4"/>
      <c r="H49" s="4"/>
      <c r="I49" s="32"/>
      <c r="J49" s="35"/>
      <c r="K49" s="32"/>
    </row>
    <row r="50" spans="3:11" x14ac:dyDescent="0.35">
      <c r="C50" s="38"/>
      <c r="D50" s="38"/>
      <c r="E50" s="6" t="s">
        <v>34</v>
      </c>
      <c r="F50" s="1">
        <f t="shared" si="0"/>
        <v>0</v>
      </c>
      <c r="G50" s="1">
        <f>G51+G52</f>
        <v>0</v>
      </c>
      <c r="H50" s="1">
        <f>H51+H52</f>
        <v>0</v>
      </c>
      <c r="I50" s="30"/>
      <c r="J50" s="33" t="e">
        <f>ROUNDDOWN((I26+I29+I32+I35+I38+I41+I44+I47+I50)/(F26+F29+F32+F35+F38+F41+F44+F47),4)</f>
        <v>#DIV/0!</v>
      </c>
      <c r="K50" s="30"/>
    </row>
    <row r="51" spans="3:11" x14ac:dyDescent="0.35">
      <c r="C51" s="39"/>
      <c r="D51" s="39"/>
      <c r="E51" s="6" t="s">
        <v>36</v>
      </c>
      <c r="F51" s="1">
        <f t="shared" si="0"/>
        <v>0</v>
      </c>
      <c r="G51" s="4"/>
      <c r="H51" s="4"/>
      <c r="I51" s="31"/>
      <c r="J51" s="34"/>
      <c r="K51" s="31"/>
    </row>
    <row r="52" spans="3:11" x14ac:dyDescent="0.35">
      <c r="C52" s="39"/>
      <c r="D52" s="39"/>
      <c r="E52" s="6" t="s">
        <v>37</v>
      </c>
      <c r="F52" s="1">
        <f t="shared" si="0"/>
        <v>0</v>
      </c>
      <c r="G52" s="4"/>
      <c r="H52" s="4"/>
      <c r="I52" s="32"/>
      <c r="J52" s="35"/>
      <c r="K52" s="32"/>
    </row>
    <row r="53" spans="3:11" x14ac:dyDescent="0.35">
      <c r="C53" s="38"/>
      <c r="D53" s="38"/>
      <c r="E53" s="6" t="s">
        <v>34</v>
      </c>
      <c r="F53" s="1">
        <f t="shared" si="0"/>
        <v>0</v>
      </c>
      <c r="G53" s="1">
        <f>G54+G55</f>
        <v>0</v>
      </c>
      <c r="H53" s="1">
        <f>H54+H55</f>
        <v>0</v>
      </c>
      <c r="I53" s="30"/>
      <c r="J53" s="33" t="e">
        <f>ROUNDDOWN((I26+I29+I32+I35+I38+I41+I44+I47+I50+I53)/(F26+F29+F32+F35+F38+F41+F44+F47+F50),4)</f>
        <v>#DIV/0!</v>
      </c>
      <c r="K53" s="30"/>
    </row>
    <row r="54" spans="3:11" x14ac:dyDescent="0.35">
      <c r="C54" s="39"/>
      <c r="D54" s="39"/>
      <c r="E54" s="6" t="s">
        <v>36</v>
      </c>
      <c r="F54" s="1">
        <f t="shared" si="0"/>
        <v>0</v>
      </c>
      <c r="G54" s="4"/>
      <c r="H54" s="4"/>
      <c r="I54" s="31"/>
      <c r="J54" s="34"/>
      <c r="K54" s="31"/>
    </row>
    <row r="55" spans="3:11" x14ac:dyDescent="0.35">
      <c r="C55" s="39"/>
      <c r="D55" s="39"/>
      <c r="E55" s="6" t="s">
        <v>37</v>
      </c>
      <c r="F55" s="1">
        <f t="shared" si="0"/>
        <v>0</v>
      </c>
      <c r="G55" s="4"/>
      <c r="H55" s="4"/>
      <c r="I55" s="32"/>
      <c r="J55" s="35"/>
      <c r="K55" s="32"/>
    </row>
    <row r="56" spans="3:11" x14ac:dyDescent="0.35">
      <c r="C56" s="38"/>
      <c r="D56" s="43"/>
      <c r="E56" s="6" t="s">
        <v>34</v>
      </c>
      <c r="F56" s="1">
        <f t="shared" si="0"/>
        <v>0</v>
      </c>
      <c r="G56" s="1">
        <f>G57+G58</f>
        <v>0</v>
      </c>
      <c r="H56" s="1">
        <f>H57+H58</f>
        <v>0</v>
      </c>
      <c r="I56" s="30"/>
      <c r="J56" s="33" t="e">
        <f>ROUNDDOWN((I26+I29+I32+I35+I38+I41+I44+I47+I50+I53+I56)/(F26+F29+F32+F35+F38+F41+F44+F47+F50+F53),4)</f>
        <v>#DIV/0!</v>
      </c>
      <c r="K56" s="30"/>
    </row>
    <row r="57" spans="3:11" x14ac:dyDescent="0.35">
      <c r="C57" s="39"/>
      <c r="D57" s="43"/>
      <c r="E57" s="6" t="s">
        <v>36</v>
      </c>
      <c r="F57" s="1">
        <f t="shared" si="0"/>
        <v>0</v>
      </c>
      <c r="G57" s="4"/>
      <c r="H57" s="4"/>
      <c r="I57" s="31"/>
      <c r="J57" s="34"/>
      <c r="K57" s="31"/>
    </row>
    <row r="58" spans="3:11" x14ac:dyDescent="0.35">
      <c r="C58" s="39"/>
      <c r="D58" s="43"/>
      <c r="E58" s="6" t="s">
        <v>37</v>
      </c>
      <c r="F58" s="1">
        <f t="shared" si="0"/>
        <v>0</v>
      </c>
      <c r="G58" s="4"/>
      <c r="H58" s="4"/>
      <c r="I58" s="32"/>
      <c r="J58" s="35"/>
      <c r="K58" s="32"/>
    </row>
    <row r="59" spans="3:11" x14ac:dyDescent="0.35">
      <c r="C59" s="36"/>
      <c r="D59" s="43"/>
      <c r="E59" s="6" t="s">
        <v>34</v>
      </c>
      <c r="F59" s="1">
        <f t="shared" ref="F59:F61" si="1">G59+H59</f>
        <v>0</v>
      </c>
      <c r="G59" s="1">
        <f>G60+G61</f>
        <v>0</v>
      </c>
      <c r="H59" s="1">
        <f>H60+H61</f>
        <v>0</v>
      </c>
      <c r="I59" s="30"/>
      <c r="J59" s="33" t="e">
        <f>ROUNDDOWN((I26+I29+I32+I35+I38+I41+I44+I47+I50+I53+I56+I59)/(F26+F29+F32+F35+F38+F41+F44+F47+F50+F53+F56),4)</f>
        <v>#DIV/0!</v>
      </c>
      <c r="K59" s="30"/>
    </row>
    <row r="60" spans="3:11" x14ac:dyDescent="0.35">
      <c r="C60" s="37"/>
      <c r="D60" s="43"/>
      <c r="E60" s="6" t="s">
        <v>36</v>
      </c>
      <c r="F60" s="1">
        <f t="shared" si="1"/>
        <v>0</v>
      </c>
      <c r="G60" s="4"/>
      <c r="H60" s="4"/>
      <c r="I60" s="31"/>
      <c r="J60" s="34"/>
      <c r="K60" s="31"/>
    </row>
    <row r="61" spans="3:11" x14ac:dyDescent="0.35">
      <c r="C61" s="37"/>
      <c r="D61" s="43"/>
      <c r="E61" s="6" t="s">
        <v>37</v>
      </c>
      <c r="F61" s="1">
        <f t="shared" si="1"/>
        <v>0</v>
      </c>
      <c r="G61" s="4"/>
      <c r="H61" s="4"/>
      <c r="I61" s="32"/>
      <c r="J61" s="35"/>
      <c r="K61" s="32"/>
    </row>
    <row r="62" spans="3:11" x14ac:dyDescent="0.35">
      <c r="C62" s="38"/>
      <c r="D62" s="38"/>
      <c r="E62" s="6" t="s">
        <v>34</v>
      </c>
      <c r="F62" s="1">
        <f t="shared" ref="F62" si="2">G62+H62</f>
        <v>0</v>
      </c>
      <c r="G62" s="1">
        <f>G63+G64</f>
        <v>0</v>
      </c>
      <c r="H62" s="1">
        <f>H63+H64</f>
        <v>0</v>
      </c>
      <c r="I62" s="30"/>
      <c r="J62" s="33" t="e">
        <f>ROUNDDOWN((I26+I29+I32+I35+I38+I41+I44+I47+I50+I53+I56+I59+I62)/(F26+F29+F32+F35+F38+F41+F44+F47+F50+F53+F56+F59),4)</f>
        <v>#DIV/0!</v>
      </c>
      <c r="K62" s="30"/>
    </row>
    <row r="63" spans="3:11" x14ac:dyDescent="0.35">
      <c r="C63" s="39"/>
      <c r="D63" s="39"/>
      <c r="E63" s="6" t="s">
        <v>36</v>
      </c>
      <c r="F63" s="1">
        <f>G63+H63</f>
        <v>0</v>
      </c>
      <c r="G63" s="4"/>
      <c r="H63" s="4"/>
      <c r="I63" s="31"/>
      <c r="J63" s="34"/>
      <c r="K63" s="31"/>
    </row>
    <row r="64" spans="3:11" x14ac:dyDescent="0.35">
      <c r="C64" s="39"/>
      <c r="D64" s="39"/>
      <c r="E64" s="6" t="s">
        <v>37</v>
      </c>
      <c r="F64" s="1">
        <f>G64+H64</f>
        <v>0</v>
      </c>
      <c r="G64" s="4"/>
      <c r="H64" s="4"/>
      <c r="I64" s="32"/>
      <c r="J64" s="35"/>
      <c r="K64" s="32"/>
    </row>
    <row r="65" spans="3:11" x14ac:dyDescent="0.35">
      <c r="C65" s="36"/>
      <c r="D65" s="38"/>
      <c r="E65" s="6" t="s">
        <v>34</v>
      </c>
      <c r="F65" s="1">
        <f t="shared" ref="F65:F67" si="3">G65+H65</f>
        <v>0</v>
      </c>
      <c r="G65" s="1">
        <f>G66+G67</f>
        <v>0</v>
      </c>
      <c r="H65" s="1">
        <f>H66+H67</f>
        <v>0</v>
      </c>
      <c r="I65" s="30"/>
      <c r="J65" s="33" t="e">
        <f>ROUNDDOWN((I26+I29+I32+I35+I38+I41+I44+I47+I50+I53+I56+I59+I62+I65)/(F26+F29+F32+F35+F38+F41+F44+F47+F50+F53+F56+F59+F62),4)</f>
        <v>#DIV/0!</v>
      </c>
      <c r="K65" s="30"/>
    </row>
    <row r="66" spans="3:11" x14ac:dyDescent="0.35">
      <c r="C66" s="37"/>
      <c r="D66" s="39"/>
      <c r="E66" s="6" t="s">
        <v>36</v>
      </c>
      <c r="F66" s="1">
        <f>G66+H66</f>
        <v>0</v>
      </c>
      <c r="G66" s="4"/>
      <c r="H66" s="4"/>
      <c r="I66" s="31"/>
      <c r="J66" s="34"/>
      <c r="K66" s="31"/>
    </row>
    <row r="67" spans="3:11" x14ac:dyDescent="0.35">
      <c r="C67" s="37"/>
      <c r="D67" s="39"/>
      <c r="E67" s="6" t="s">
        <v>37</v>
      </c>
      <c r="F67" s="1">
        <f t="shared" si="3"/>
        <v>0</v>
      </c>
      <c r="G67" s="4"/>
      <c r="H67" s="4"/>
      <c r="I67" s="32"/>
      <c r="J67" s="35"/>
      <c r="K67" s="32"/>
    </row>
    <row r="68" spans="3:11" x14ac:dyDescent="0.35">
      <c r="C68" s="36"/>
      <c r="D68" s="38"/>
      <c r="E68" s="6" t="s">
        <v>34</v>
      </c>
      <c r="F68" s="1">
        <f t="shared" ref="F68:F70" si="4">G68+H68</f>
        <v>0</v>
      </c>
      <c r="G68" s="1">
        <f>G69+G70</f>
        <v>0</v>
      </c>
      <c r="H68" s="1">
        <f>H69+H70</f>
        <v>0</v>
      </c>
      <c r="I68" s="30"/>
      <c r="J68" s="33" t="e">
        <f>ROUNDDOWN((I26+I29+I32+I35+I38+I41+I44+I47+I50+I53+I56+I59+I62+I65+I68)/(F26+F29+F32+F35+F38+F41+F44+F47+F50+F53+F56+F59+F62+F65),4)</f>
        <v>#DIV/0!</v>
      </c>
      <c r="K68" s="30"/>
    </row>
    <row r="69" spans="3:11" x14ac:dyDescent="0.35">
      <c r="C69" s="37"/>
      <c r="D69" s="39"/>
      <c r="E69" s="6" t="s">
        <v>36</v>
      </c>
      <c r="F69" s="1">
        <f t="shared" si="4"/>
        <v>0</v>
      </c>
      <c r="G69" s="4"/>
      <c r="H69" s="4"/>
      <c r="I69" s="31"/>
      <c r="J69" s="34"/>
      <c r="K69" s="31"/>
    </row>
    <row r="70" spans="3:11" x14ac:dyDescent="0.35">
      <c r="C70" s="37"/>
      <c r="D70" s="39"/>
      <c r="E70" s="6" t="s">
        <v>37</v>
      </c>
      <c r="F70" s="1">
        <f t="shared" si="4"/>
        <v>0</v>
      </c>
      <c r="G70" s="4"/>
      <c r="H70" s="4"/>
      <c r="I70" s="32"/>
      <c r="J70" s="35"/>
      <c r="K70" s="32"/>
    </row>
    <row r="71" spans="3:11" x14ac:dyDescent="0.35">
      <c r="C71" s="36"/>
      <c r="D71" s="38"/>
      <c r="E71" s="8" t="s">
        <v>34</v>
      </c>
      <c r="F71" s="1">
        <f t="shared" ref="F71:F73" si="5">G71+H71</f>
        <v>0</v>
      </c>
      <c r="G71" s="1">
        <f>G72+G73</f>
        <v>0</v>
      </c>
      <c r="H71" s="1">
        <f>H72+H73</f>
        <v>0</v>
      </c>
      <c r="I71" s="30"/>
      <c r="J71" s="33" t="e">
        <f>ROUNDDOWN((I26+I29+I32+I35+I38+I41+I44+I47+I50+I53+I56+I59+I62+I65+I68+I71)/(F26+F29+F32+F35+F38+F41+F44+F47+F50+F53+F56+F59+F62+F65+F68),4)</f>
        <v>#DIV/0!</v>
      </c>
      <c r="K71" s="30"/>
    </row>
    <row r="72" spans="3:11" x14ac:dyDescent="0.35">
      <c r="C72" s="37"/>
      <c r="D72" s="39"/>
      <c r="E72" s="8" t="s">
        <v>36</v>
      </c>
      <c r="F72" s="1">
        <f t="shared" si="5"/>
        <v>0</v>
      </c>
      <c r="G72" s="4"/>
      <c r="H72" s="4"/>
      <c r="I72" s="31"/>
      <c r="J72" s="34"/>
      <c r="K72" s="31"/>
    </row>
    <row r="73" spans="3:11" x14ac:dyDescent="0.35">
      <c r="C73" s="37"/>
      <c r="D73" s="39"/>
      <c r="E73" s="8" t="s">
        <v>37</v>
      </c>
      <c r="F73" s="1">
        <f t="shared" si="5"/>
        <v>0</v>
      </c>
      <c r="G73" s="4"/>
      <c r="H73" s="4"/>
      <c r="I73" s="32"/>
      <c r="J73" s="35"/>
      <c r="K73" s="32"/>
    </row>
    <row r="74" spans="3:11" x14ac:dyDescent="0.35">
      <c r="C74" s="36"/>
      <c r="D74" s="38"/>
      <c r="E74" s="8" t="s">
        <v>34</v>
      </c>
      <c r="F74" s="1">
        <f t="shared" ref="F74:F76" si="6">G74+H74</f>
        <v>0</v>
      </c>
      <c r="G74" s="1">
        <f>G75+G76</f>
        <v>0</v>
      </c>
      <c r="H74" s="1">
        <f>H75+H76</f>
        <v>0</v>
      </c>
      <c r="I74" s="30"/>
      <c r="J74" s="33" t="e">
        <f>ROUNDDOWN((I26+I29+I32+I35+I38+I41+I44+I47+I50+I53+I56+I59+I62+I65+I68+I71+I74)/(F26+F29+F32+F35+F38+F41+F44+F47+F50+F53+F56+F59+F62+F65+F68+F71),4)</f>
        <v>#DIV/0!</v>
      </c>
      <c r="K74" s="30"/>
    </row>
    <row r="75" spans="3:11" x14ac:dyDescent="0.35">
      <c r="C75" s="37"/>
      <c r="D75" s="39"/>
      <c r="E75" s="8" t="s">
        <v>36</v>
      </c>
      <c r="F75" s="1">
        <f t="shared" si="6"/>
        <v>0</v>
      </c>
      <c r="G75" s="4"/>
      <c r="H75" s="4"/>
      <c r="I75" s="31"/>
      <c r="J75" s="34"/>
      <c r="K75" s="31"/>
    </row>
    <row r="76" spans="3:11" x14ac:dyDescent="0.35">
      <c r="C76" s="37"/>
      <c r="D76" s="39"/>
      <c r="E76" s="8" t="s">
        <v>37</v>
      </c>
      <c r="F76" s="1">
        <f t="shared" si="6"/>
        <v>0</v>
      </c>
      <c r="G76" s="4"/>
      <c r="H76" s="4"/>
      <c r="I76" s="32"/>
      <c r="J76" s="35"/>
      <c r="K76" s="32"/>
    </row>
    <row r="77" spans="3:11" x14ac:dyDescent="0.35">
      <c r="C77" s="36"/>
      <c r="D77" s="38"/>
      <c r="E77" s="8" t="s">
        <v>34</v>
      </c>
      <c r="F77" s="1">
        <f t="shared" ref="F77:F79" si="7">G77+H77</f>
        <v>0</v>
      </c>
      <c r="G77" s="1">
        <f>G78+G79</f>
        <v>0</v>
      </c>
      <c r="H77" s="1">
        <f>H78+H79</f>
        <v>0</v>
      </c>
      <c r="I77" s="30"/>
      <c r="J77" s="33" t="e">
        <f>ROUNDDOWN((I26+I29+I32+I35+I38+I41+I44+I47+I50+I53+I56+I59+I62+I65+I68+I71+I74+I77)/(F26+F29+F32+F35+F38+F41+F44+F47+F50+F53+F56+F59+F62+F65+F68+F71+F74),4)</f>
        <v>#DIV/0!</v>
      </c>
      <c r="K77" s="30"/>
    </row>
    <row r="78" spans="3:11" x14ac:dyDescent="0.35">
      <c r="C78" s="37"/>
      <c r="D78" s="39"/>
      <c r="E78" s="8" t="s">
        <v>36</v>
      </c>
      <c r="F78" s="1">
        <f t="shared" si="7"/>
        <v>0</v>
      </c>
      <c r="G78" s="4"/>
      <c r="H78" s="4"/>
      <c r="I78" s="31"/>
      <c r="J78" s="34"/>
      <c r="K78" s="31"/>
    </row>
    <row r="79" spans="3:11" x14ac:dyDescent="0.35">
      <c r="C79" s="37"/>
      <c r="D79" s="39"/>
      <c r="E79" s="8" t="s">
        <v>37</v>
      </c>
      <c r="F79" s="1">
        <f t="shared" si="7"/>
        <v>0</v>
      </c>
      <c r="G79" s="4"/>
      <c r="H79" s="4"/>
      <c r="I79" s="32"/>
      <c r="J79" s="35"/>
      <c r="K79" s="32"/>
    </row>
    <row r="80" spans="3:11" x14ac:dyDescent="0.35">
      <c r="C80" s="36"/>
      <c r="D80" s="38"/>
      <c r="E80" s="8" t="s">
        <v>34</v>
      </c>
      <c r="F80" s="1">
        <f t="shared" ref="F80:F106" si="8">G80+H80</f>
        <v>0</v>
      </c>
      <c r="G80" s="1">
        <f>G81+G82</f>
        <v>0</v>
      </c>
      <c r="H80" s="1">
        <f>H81+H82</f>
        <v>0</v>
      </c>
      <c r="I80" s="30"/>
      <c r="J80" s="33" t="e">
        <f>ROUNDDOWN((I26+I29+I32+I35+I38+I41+I44+I47+I50+I53+I56+I59+I62+I65+I68+I71+I74+I77+I80)/(F26+F29+F32+F35+F38+F41+F44+F47+F50+F53+F56+F59+F62+F65+F68+F71+F74+F77),4)</f>
        <v>#DIV/0!</v>
      </c>
      <c r="K80" s="30"/>
    </row>
    <row r="81" spans="3:11" x14ac:dyDescent="0.35">
      <c r="C81" s="37"/>
      <c r="D81" s="39"/>
      <c r="E81" s="8" t="s">
        <v>36</v>
      </c>
      <c r="F81" s="1">
        <f t="shared" si="8"/>
        <v>0</v>
      </c>
      <c r="G81" s="4"/>
      <c r="H81" s="4"/>
      <c r="I81" s="31"/>
      <c r="J81" s="34"/>
      <c r="K81" s="31"/>
    </row>
    <row r="82" spans="3:11" x14ac:dyDescent="0.35">
      <c r="C82" s="37"/>
      <c r="D82" s="39"/>
      <c r="E82" s="8" t="s">
        <v>37</v>
      </c>
      <c r="F82" s="1">
        <f t="shared" si="8"/>
        <v>0</v>
      </c>
      <c r="G82" s="4"/>
      <c r="H82" s="4"/>
      <c r="I82" s="32"/>
      <c r="J82" s="35"/>
      <c r="K82" s="32"/>
    </row>
    <row r="83" spans="3:11" x14ac:dyDescent="0.35">
      <c r="C83" s="62"/>
      <c r="D83" s="65"/>
      <c r="E83" s="11" t="s">
        <v>34</v>
      </c>
      <c r="F83" s="1">
        <f t="shared" si="8"/>
        <v>0</v>
      </c>
      <c r="G83" s="1">
        <f>G84+G85</f>
        <v>0</v>
      </c>
      <c r="H83" s="1">
        <f>H84+H85</f>
        <v>0</v>
      </c>
      <c r="I83" s="30"/>
      <c r="J83" s="33" t="e">
        <f>ROUNDDOWN((I26+I29+I32+I35+I38+I41+I44+I47+I50+I53+I56+I59+I62+I65+I68+I71+I74+I77+I80+I83)/(F26+F29+F32+F35+F38+F41+F44+F47+F50+F53+F56+F59+F62+F65+F68+F71+F74+F77+F80),4)</f>
        <v>#DIV/0!</v>
      </c>
      <c r="K83" s="30"/>
    </row>
    <row r="84" spans="3:11" x14ac:dyDescent="0.35">
      <c r="C84" s="63"/>
      <c r="D84" s="66"/>
      <c r="E84" s="11" t="s">
        <v>36</v>
      </c>
      <c r="F84" s="1">
        <f t="shared" si="8"/>
        <v>0</v>
      </c>
      <c r="G84" s="4"/>
      <c r="H84" s="4"/>
      <c r="I84" s="31"/>
      <c r="J84" s="34"/>
      <c r="K84" s="31"/>
    </row>
    <row r="85" spans="3:11" x14ac:dyDescent="0.35">
      <c r="C85" s="64"/>
      <c r="D85" s="67"/>
      <c r="E85" s="11" t="s">
        <v>37</v>
      </c>
      <c r="F85" s="1">
        <f t="shared" si="8"/>
        <v>0</v>
      </c>
      <c r="G85" s="4"/>
      <c r="H85" s="4"/>
      <c r="I85" s="32"/>
      <c r="J85" s="35"/>
      <c r="K85" s="32"/>
    </row>
    <row r="86" spans="3:11" x14ac:dyDescent="0.35">
      <c r="C86" s="62"/>
      <c r="D86" s="65"/>
      <c r="E86" s="11" t="s">
        <v>34</v>
      </c>
      <c r="F86" s="1">
        <f t="shared" si="8"/>
        <v>0</v>
      </c>
      <c r="G86" s="1">
        <f>G87+G88</f>
        <v>0</v>
      </c>
      <c r="H86" s="1">
        <f>H87+H88</f>
        <v>0</v>
      </c>
      <c r="I86" s="30"/>
      <c r="J86" s="33" t="e">
        <f>ROUNDDOWN((I26+I29+I32+I35+I38+I41+I44+I47+I50+I53+I56+I59+I62+I65+I68+I71+I74+I77+I80+I83+I86)/(F26+F29+F32+F35+F38+F41+F44+F47+F50+F53+F56+F59+F62+F65+F68+F71+F74+F77+F80+F83),4)</f>
        <v>#DIV/0!</v>
      </c>
      <c r="K86" s="30"/>
    </row>
    <row r="87" spans="3:11" x14ac:dyDescent="0.35">
      <c r="C87" s="63"/>
      <c r="D87" s="66"/>
      <c r="E87" s="11" t="s">
        <v>36</v>
      </c>
      <c r="F87" s="1">
        <f t="shared" si="8"/>
        <v>0</v>
      </c>
      <c r="G87" s="4"/>
      <c r="H87" s="4"/>
      <c r="I87" s="31"/>
      <c r="J87" s="34"/>
      <c r="K87" s="31"/>
    </row>
    <row r="88" spans="3:11" x14ac:dyDescent="0.35">
      <c r="C88" s="64"/>
      <c r="D88" s="67"/>
      <c r="E88" s="11" t="s">
        <v>37</v>
      </c>
      <c r="F88" s="1">
        <f t="shared" si="8"/>
        <v>0</v>
      </c>
      <c r="G88" s="4"/>
      <c r="H88" s="4"/>
      <c r="I88" s="32"/>
      <c r="J88" s="35"/>
      <c r="K88" s="32"/>
    </row>
    <row r="89" spans="3:11" x14ac:dyDescent="0.35">
      <c r="C89" s="36"/>
      <c r="D89" s="38"/>
      <c r="E89" s="11" t="s">
        <v>34</v>
      </c>
      <c r="F89" s="1">
        <f t="shared" si="8"/>
        <v>0</v>
      </c>
      <c r="G89" s="1">
        <f>G90+G91</f>
        <v>0</v>
      </c>
      <c r="H89" s="1">
        <f>H90+H91</f>
        <v>0</v>
      </c>
      <c r="I89" s="30"/>
      <c r="J89" s="33" t="e">
        <f>ROUNDDOWN((I26+I29+I32+I35+I38+I41+I44+I47+I50+I53+I56+I59+I62+I65+I68+I71+I74+I77+I80+I83+I86+I89)/(F26+F29+F32+F35+F38+F41+F44+F47+F50+F53+F56+F59+F62+F65+F68+F71+F74+F77+F80+F83+F86),4)</f>
        <v>#DIV/0!</v>
      </c>
      <c r="K89" s="30"/>
    </row>
    <row r="90" spans="3:11" x14ac:dyDescent="0.35">
      <c r="C90" s="37"/>
      <c r="D90" s="39"/>
      <c r="E90" s="11" t="s">
        <v>36</v>
      </c>
      <c r="F90" s="1">
        <f t="shared" si="8"/>
        <v>0</v>
      </c>
      <c r="G90" s="4"/>
      <c r="H90" s="4"/>
      <c r="I90" s="31"/>
      <c r="J90" s="34"/>
      <c r="K90" s="31"/>
    </row>
    <row r="91" spans="3:11" x14ac:dyDescent="0.35">
      <c r="C91" s="37"/>
      <c r="D91" s="39"/>
      <c r="E91" s="11" t="s">
        <v>37</v>
      </c>
      <c r="F91" s="1">
        <f t="shared" si="8"/>
        <v>0</v>
      </c>
      <c r="G91" s="4"/>
      <c r="H91" s="4"/>
      <c r="I91" s="32"/>
      <c r="J91" s="35"/>
      <c r="K91" s="32"/>
    </row>
    <row r="92" spans="3:11" x14ac:dyDescent="0.35">
      <c r="C92" s="36"/>
      <c r="D92" s="38"/>
      <c r="E92" s="11" t="s">
        <v>34</v>
      </c>
      <c r="F92" s="1">
        <f t="shared" si="8"/>
        <v>0</v>
      </c>
      <c r="G92" s="1">
        <f>G93+G94</f>
        <v>0</v>
      </c>
      <c r="H92" s="1">
        <f>H93+H94</f>
        <v>0</v>
      </c>
      <c r="I92" s="30"/>
      <c r="J92" s="33" t="e">
        <f>ROUNDDOWN((I26+I29+I32+I35+I38+I41+I44+I47+I50+I53+I56+I59+I62+I65+I68+I71+I74+I77+I80+I83+I86+I89+I92)/(F26+F29+F32+F35+F38+F41+F44+F47+F50+F53+F56+F59+F62+F65+F68+F71+F74+F77+F80+F83+F86+F89),4)</f>
        <v>#DIV/0!</v>
      </c>
      <c r="K92" s="30"/>
    </row>
    <row r="93" spans="3:11" x14ac:dyDescent="0.35">
      <c r="C93" s="37"/>
      <c r="D93" s="39"/>
      <c r="E93" s="11" t="s">
        <v>36</v>
      </c>
      <c r="F93" s="1">
        <f t="shared" si="8"/>
        <v>0</v>
      </c>
      <c r="G93" s="4"/>
      <c r="H93" s="4"/>
      <c r="I93" s="31"/>
      <c r="J93" s="34"/>
      <c r="K93" s="31"/>
    </row>
    <row r="94" spans="3:11" x14ac:dyDescent="0.35">
      <c r="C94" s="37"/>
      <c r="D94" s="39"/>
      <c r="E94" s="11" t="s">
        <v>37</v>
      </c>
      <c r="F94" s="1">
        <f t="shared" si="8"/>
        <v>0</v>
      </c>
      <c r="G94" s="4"/>
      <c r="H94" s="4"/>
      <c r="I94" s="32"/>
      <c r="J94" s="35"/>
      <c r="K94" s="32"/>
    </row>
    <row r="95" spans="3:11" x14ac:dyDescent="0.35">
      <c r="C95" s="36"/>
      <c r="D95" s="38"/>
      <c r="E95" s="11" t="s">
        <v>34</v>
      </c>
      <c r="F95" s="1">
        <f t="shared" si="8"/>
        <v>0</v>
      </c>
      <c r="G95" s="1">
        <f>G96+G97</f>
        <v>0</v>
      </c>
      <c r="H95" s="1">
        <f>H96+H97</f>
        <v>0</v>
      </c>
      <c r="I95" s="30"/>
      <c r="J95" s="33" t="e">
        <f>ROUNDDOWN((I26+I29+I32+I35+I38+I41+I44+I47+I50+I53+I56+I59+I62+I65+I68+I71+I74+I77+I80+I83+I86+I89+I92+I95)/(F26+F29+F32+F35+F38+F41+F44+F47+F50+F53+F56+F59+F62+F65+F68+F71+F74+F77+F80+F83+F86+F89+F92),4)</f>
        <v>#DIV/0!</v>
      </c>
      <c r="K95" s="30"/>
    </row>
    <row r="96" spans="3:11" x14ac:dyDescent="0.35">
      <c r="C96" s="37"/>
      <c r="D96" s="39"/>
      <c r="E96" s="11" t="s">
        <v>36</v>
      </c>
      <c r="F96" s="1">
        <f t="shared" si="8"/>
        <v>0</v>
      </c>
      <c r="G96" s="4"/>
      <c r="H96" s="4"/>
      <c r="I96" s="31"/>
      <c r="J96" s="34"/>
      <c r="K96" s="31"/>
    </row>
    <row r="97" spans="3:11" x14ac:dyDescent="0.35">
      <c r="C97" s="37"/>
      <c r="D97" s="39"/>
      <c r="E97" s="11" t="s">
        <v>37</v>
      </c>
      <c r="F97" s="1">
        <f t="shared" si="8"/>
        <v>0</v>
      </c>
      <c r="G97" s="4"/>
      <c r="H97" s="4"/>
      <c r="I97" s="32"/>
      <c r="J97" s="35"/>
      <c r="K97" s="32"/>
    </row>
    <row r="98" spans="3:11" x14ac:dyDescent="0.35">
      <c r="C98" s="36"/>
      <c r="D98" s="38"/>
      <c r="E98" s="11" t="s">
        <v>34</v>
      </c>
      <c r="F98" s="1">
        <f t="shared" si="8"/>
        <v>0</v>
      </c>
      <c r="G98" s="1">
        <f>G99+G100</f>
        <v>0</v>
      </c>
      <c r="H98" s="1">
        <f>H99+H100</f>
        <v>0</v>
      </c>
      <c r="I98" s="30"/>
      <c r="J98" s="33" t="e">
        <f>ROUNDDOWN((I26+I29+I32+I35+I38+I41+I44+I47+I50+I53+I56+I59+I62+I65+I68+I71+I74+I77+I80+I83+I86+I89+I92+I95+I98)/(F26+F29+F32+F35+F38+F41+F44+F47+F50+F53+F56+F59+F62+F65+F68+F71+F74+F77+F80+F83+F86+F89+F92+F95),4)</f>
        <v>#DIV/0!</v>
      </c>
      <c r="K98" s="30"/>
    </row>
    <row r="99" spans="3:11" x14ac:dyDescent="0.35">
      <c r="C99" s="37"/>
      <c r="D99" s="39"/>
      <c r="E99" s="11" t="s">
        <v>36</v>
      </c>
      <c r="F99" s="1">
        <f t="shared" si="8"/>
        <v>0</v>
      </c>
      <c r="G99" s="4"/>
      <c r="H99" s="4"/>
      <c r="I99" s="31"/>
      <c r="J99" s="34"/>
      <c r="K99" s="31"/>
    </row>
    <row r="100" spans="3:11" x14ac:dyDescent="0.35">
      <c r="C100" s="37"/>
      <c r="D100" s="39"/>
      <c r="E100" s="11" t="s">
        <v>37</v>
      </c>
      <c r="F100" s="1">
        <f t="shared" si="8"/>
        <v>0</v>
      </c>
      <c r="G100" s="4"/>
      <c r="H100" s="4"/>
      <c r="I100" s="32"/>
      <c r="J100" s="35"/>
      <c r="K100" s="32"/>
    </row>
    <row r="101" spans="3:11" x14ac:dyDescent="0.35">
      <c r="C101" s="36"/>
      <c r="D101" s="38"/>
      <c r="E101" s="11" t="s">
        <v>34</v>
      </c>
      <c r="F101" s="1">
        <f t="shared" si="8"/>
        <v>0</v>
      </c>
      <c r="G101" s="1">
        <f>G102+G103</f>
        <v>0</v>
      </c>
      <c r="H101" s="1">
        <f>H102+H103</f>
        <v>0</v>
      </c>
      <c r="I101" s="30"/>
      <c r="J101" s="33" t="e">
        <f>ROUNDDOWN((I26+I29+I32+I35+I38+I41+I44+I47+I50+I53+I56+I59+I62+I65+I68+I71+I74+I77+I80+I83+I86+I89+I92+I95+I98+I101)/(F26+F29+F32+F35+F38+F41+F44+F47+F50+F53+F56+F59+F62+F65+F68+F71+F74+F77+F80+F83+F86+F89+F92+F95+F98),4)</f>
        <v>#DIV/0!</v>
      </c>
      <c r="K101" s="30"/>
    </row>
    <row r="102" spans="3:11" x14ac:dyDescent="0.35">
      <c r="C102" s="37"/>
      <c r="D102" s="39"/>
      <c r="E102" s="11" t="s">
        <v>36</v>
      </c>
      <c r="F102" s="1">
        <f t="shared" si="8"/>
        <v>0</v>
      </c>
      <c r="G102" s="4"/>
      <c r="H102" s="4"/>
      <c r="I102" s="31"/>
      <c r="J102" s="34"/>
      <c r="K102" s="31"/>
    </row>
    <row r="103" spans="3:11" x14ac:dyDescent="0.35">
      <c r="C103" s="37"/>
      <c r="D103" s="39"/>
      <c r="E103" s="11" t="s">
        <v>37</v>
      </c>
      <c r="F103" s="1">
        <f t="shared" si="8"/>
        <v>0</v>
      </c>
      <c r="G103" s="4"/>
      <c r="H103" s="4"/>
      <c r="I103" s="32"/>
      <c r="J103" s="35"/>
      <c r="K103" s="32"/>
    </row>
    <row r="104" spans="3:11" x14ac:dyDescent="0.35">
      <c r="C104" s="36"/>
      <c r="D104" s="38"/>
      <c r="E104" s="11" t="s">
        <v>34</v>
      </c>
      <c r="F104" s="1">
        <f t="shared" si="8"/>
        <v>0</v>
      </c>
      <c r="G104" s="1">
        <f>G105+G106</f>
        <v>0</v>
      </c>
      <c r="H104" s="1">
        <f>H105+H106</f>
        <v>0</v>
      </c>
      <c r="I104" s="30"/>
      <c r="J104" s="33" t="e">
        <f>ROUNDDOWN((I26+I29+I32+I35+I38+I41+I44+I47+I50+I53+I56+I59+I62+I65+I68+I71+I74+I77+I80+I83+I86+I89+I92+I95+I98+I101+I104+I107)/(F26+F29+F32+F35+F38+F41+F44+F47+F50+F53+F56+F59+F62+F65+F68+F71+F74+F77+F80+F83+F86+F89+F92+F95+F98+F101+F104),4)</f>
        <v>#DIV/0!</v>
      </c>
      <c r="K104" s="30"/>
    </row>
    <row r="105" spans="3:11" x14ac:dyDescent="0.35">
      <c r="C105" s="37"/>
      <c r="D105" s="39"/>
      <c r="E105" s="11" t="s">
        <v>36</v>
      </c>
      <c r="F105" s="1">
        <f t="shared" si="8"/>
        <v>0</v>
      </c>
      <c r="G105" s="4"/>
      <c r="H105" s="4"/>
      <c r="I105" s="31"/>
      <c r="J105" s="34"/>
      <c r="K105" s="31"/>
    </row>
    <row r="106" spans="3:11" x14ac:dyDescent="0.35">
      <c r="C106" s="37"/>
      <c r="D106" s="39"/>
      <c r="E106" s="11" t="s">
        <v>37</v>
      </c>
      <c r="F106" s="1">
        <f t="shared" si="8"/>
        <v>0</v>
      </c>
      <c r="G106" s="4"/>
      <c r="H106" s="4"/>
      <c r="I106" s="32"/>
      <c r="J106" s="35"/>
      <c r="K106" s="32"/>
    </row>
    <row r="107" spans="3:11" x14ac:dyDescent="0.35">
      <c r="C107" s="36"/>
      <c r="D107" s="38"/>
      <c r="E107" s="8" t="s">
        <v>34</v>
      </c>
      <c r="F107" s="1">
        <f t="shared" ref="F107:F109" si="9">G107+H107</f>
        <v>0</v>
      </c>
      <c r="G107" s="1">
        <f>G108+G109</f>
        <v>0</v>
      </c>
      <c r="H107" s="1">
        <f>H108+H109</f>
        <v>0</v>
      </c>
      <c r="I107" s="30"/>
      <c r="J107" s="33" t="e">
        <f>ROUNDDOWN((I26+I29+I32+I35+I38+I41+I44+I47+I50+I53+I56+I59+I62+I65+I68+I71+I74+I77+I80+I83+I86+I89+I92+I95+I98+I101+I104+I107)/(F26+F29+F32+F35+F38+F41+F44+F47+F50+F53+F56+F59+F62+F65+F68+F71+F74+F77+F80+F83+F86+F89+F92+F95+F98+F101+F104),4)</f>
        <v>#DIV/0!</v>
      </c>
      <c r="K107" s="30"/>
    </row>
    <row r="108" spans="3:11" x14ac:dyDescent="0.35">
      <c r="C108" s="37"/>
      <c r="D108" s="39"/>
      <c r="E108" s="8" t="s">
        <v>36</v>
      </c>
      <c r="F108" s="1">
        <f t="shared" si="9"/>
        <v>0</v>
      </c>
      <c r="G108" s="4"/>
      <c r="H108" s="4"/>
      <c r="I108" s="31"/>
      <c r="J108" s="34"/>
      <c r="K108" s="31"/>
    </row>
    <row r="109" spans="3:11" x14ac:dyDescent="0.35">
      <c r="C109" s="37"/>
      <c r="D109" s="39"/>
      <c r="E109" s="8" t="s">
        <v>37</v>
      </c>
      <c r="F109" s="1">
        <f t="shared" si="9"/>
        <v>0</v>
      </c>
      <c r="G109" s="4"/>
      <c r="H109" s="4"/>
      <c r="I109" s="32"/>
      <c r="J109" s="35"/>
      <c r="K109" s="32"/>
    </row>
    <row r="110" spans="3:11" x14ac:dyDescent="0.35">
      <c r="C110" s="56" t="s">
        <v>28</v>
      </c>
      <c r="D110" s="57"/>
      <c r="E110" s="8" t="s">
        <v>34</v>
      </c>
      <c r="F110" s="1">
        <f t="shared" ref="F110:H112" si="10">(F26+F29+F32+F35+F38+F41+F44+F47+F50+F53+F56+F59+F62+F65+F68+F71+F74+F77+F80+F83+F86+F89+F92+F95+F98+F101+F104+F107)</f>
        <v>0</v>
      </c>
      <c r="G110" s="1">
        <f t="shared" si="10"/>
        <v>0</v>
      </c>
      <c r="H110" s="1">
        <f t="shared" si="10"/>
        <v>0</v>
      </c>
      <c r="I110" s="53">
        <f>SUM(I26:I107)</f>
        <v>0</v>
      </c>
      <c r="J110" s="33" t="e">
        <f>ROUNDDOWN(I110/F110,4)</f>
        <v>#DIV/0!</v>
      </c>
      <c r="K110" s="53">
        <f>SUM(K26:K107)</f>
        <v>0</v>
      </c>
    </row>
    <row r="111" spans="3:11" ht="28.15" customHeight="1" x14ac:dyDescent="0.35">
      <c r="C111" s="58"/>
      <c r="D111" s="59"/>
      <c r="E111" s="8" t="s">
        <v>36</v>
      </c>
      <c r="F111" s="1">
        <f t="shared" si="10"/>
        <v>0</v>
      </c>
      <c r="G111" s="1">
        <f t="shared" si="10"/>
        <v>0</v>
      </c>
      <c r="H111" s="1">
        <f t="shared" si="10"/>
        <v>0</v>
      </c>
      <c r="I111" s="54"/>
      <c r="J111" s="34"/>
      <c r="K111" s="54"/>
    </row>
    <row r="112" spans="3:11" x14ac:dyDescent="0.35">
      <c r="C112" s="60"/>
      <c r="D112" s="61"/>
      <c r="E112" s="8" t="s">
        <v>37</v>
      </c>
      <c r="F112" s="1">
        <f t="shared" si="10"/>
        <v>0</v>
      </c>
      <c r="G112" s="1">
        <f t="shared" si="10"/>
        <v>0</v>
      </c>
      <c r="H112" s="1">
        <f t="shared" si="10"/>
        <v>0</v>
      </c>
      <c r="I112" s="55"/>
      <c r="J112" s="35"/>
      <c r="K112" s="55"/>
    </row>
    <row r="113" spans="3:11" ht="29.5" customHeight="1" x14ac:dyDescent="0.35"/>
    <row r="114" spans="3:11" x14ac:dyDescent="0.35">
      <c r="C114" s="20" t="s">
        <v>38</v>
      </c>
      <c r="D114" s="21"/>
      <c r="E114" s="21"/>
      <c r="F114" s="21"/>
      <c r="G114" s="21"/>
      <c r="H114" s="22"/>
      <c r="I114" s="16" t="s">
        <v>39</v>
      </c>
      <c r="J114" s="16"/>
      <c r="K114" s="16"/>
    </row>
    <row r="115" spans="3:11" ht="29.5" customHeight="1" x14ac:dyDescent="0.35">
      <c r="C115" s="18"/>
      <c r="D115" s="18"/>
      <c r="E115" s="18"/>
      <c r="F115" s="18"/>
      <c r="G115" s="18"/>
      <c r="H115" s="18"/>
      <c r="I115" s="18"/>
      <c r="J115" s="18"/>
      <c r="K115" s="18"/>
    </row>
    <row r="116" spans="3:11" ht="29" customHeight="1" x14ac:dyDescent="0.35">
      <c r="C116" s="23" t="s">
        <v>48</v>
      </c>
      <c r="D116" s="24"/>
      <c r="E116" s="24"/>
      <c r="F116" s="24"/>
      <c r="G116" s="24"/>
      <c r="H116" s="25"/>
      <c r="I116" s="17" t="str">
        <f>IF(F110=H12,"TAK","NIE")</f>
        <v>TAK</v>
      </c>
      <c r="J116" s="17"/>
      <c r="K116" s="17"/>
    </row>
    <row r="117" spans="3:11" ht="14.5" customHeight="1" x14ac:dyDescent="0.35">
      <c r="C117" s="19"/>
      <c r="D117" s="19"/>
      <c r="E117" s="19"/>
      <c r="F117" s="19"/>
      <c r="G117" s="19"/>
      <c r="H117" s="19"/>
      <c r="I117" s="19"/>
      <c r="J117" s="19"/>
      <c r="K117" s="19"/>
    </row>
    <row r="118" spans="3:11" ht="29" customHeight="1" x14ac:dyDescent="0.35">
      <c r="C118" s="15" t="s">
        <v>49</v>
      </c>
      <c r="D118" s="15"/>
      <c r="E118" s="15"/>
      <c r="F118" s="15"/>
      <c r="G118" s="15"/>
      <c r="H118" s="15"/>
      <c r="I118" s="17" t="str">
        <f>IF(F111=H15,"TAK","NIE")</f>
        <v>TAK</v>
      </c>
      <c r="J118" s="17"/>
      <c r="K118" s="17"/>
    </row>
    <row r="119" spans="3:11" x14ac:dyDescent="0.35">
      <c r="C119" s="19"/>
      <c r="D119" s="19"/>
      <c r="E119" s="19"/>
      <c r="F119" s="19"/>
      <c r="G119" s="19"/>
      <c r="H119" s="19"/>
      <c r="I119" s="19"/>
      <c r="J119" s="19"/>
      <c r="K119" s="19"/>
    </row>
    <row r="120" spans="3:11" ht="29" customHeight="1" x14ac:dyDescent="0.35">
      <c r="C120" s="15" t="s">
        <v>50</v>
      </c>
      <c r="D120" s="15"/>
      <c r="E120" s="15"/>
      <c r="F120" s="15"/>
      <c r="G120" s="15"/>
      <c r="H120" s="15"/>
      <c r="I120" s="17" t="str">
        <f>IF(F112=H16,"TAK","NIE")</f>
        <v>TAK</v>
      </c>
      <c r="J120" s="17"/>
      <c r="K120" s="17"/>
    </row>
    <row r="121" spans="3:11" x14ac:dyDescent="0.35">
      <c r="C121" s="19"/>
      <c r="D121" s="19"/>
      <c r="E121" s="19"/>
      <c r="F121" s="19"/>
      <c r="G121" s="19"/>
      <c r="H121" s="19"/>
      <c r="I121" s="19"/>
      <c r="J121" s="19"/>
      <c r="K121" s="19"/>
    </row>
    <row r="122" spans="3:11" ht="29" customHeight="1" x14ac:dyDescent="0.35">
      <c r="C122" s="15" t="s">
        <v>51</v>
      </c>
      <c r="D122" s="15"/>
      <c r="E122" s="15"/>
      <c r="F122" s="15"/>
      <c r="G122" s="15"/>
      <c r="H122" s="15"/>
      <c r="I122" s="17" t="str">
        <f>IF(I110=H12,"TAK","NIE")</f>
        <v>TAK</v>
      </c>
      <c r="J122" s="17"/>
      <c r="K122" s="17"/>
    </row>
    <row r="123" spans="3:11" x14ac:dyDescent="0.35">
      <c r="C123" s="19"/>
      <c r="D123" s="19"/>
      <c r="E123" s="19"/>
      <c r="F123" s="19"/>
      <c r="G123" s="19"/>
      <c r="H123" s="19"/>
      <c r="I123" s="19"/>
      <c r="J123" s="19"/>
      <c r="K123" s="19"/>
    </row>
    <row r="124" spans="3:11" ht="29" customHeight="1" x14ac:dyDescent="0.35">
      <c r="C124" s="15" t="s">
        <v>52</v>
      </c>
      <c r="D124" s="15"/>
      <c r="E124" s="15"/>
      <c r="F124" s="15"/>
      <c r="G124" s="15"/>
      <c r="H124" s="15"/>
      <c r="I124" s="17" t="str">
        <f>IF(K110=H17,"TAK","NIE")</f>
        <v>TAK</v>
      </c>
      <c r="J124" s="17"/>
      <c r="K124" s="17"/>
    </row>
    <row r="125" spans="3:11" x14ac:dyDescent="0.35">
      <c r="C125" s="19"/>
      <c r="D125" s="19"/>
      <c r="E125" s="19"/>
      <c r="F125" s="19"/>
      <c r="G125" s="19"/>
      <c r="H125" s="19"/>
      <c r="I125" s="19"/>
      <c r="J125" s="19"/>
      <c r="K125" s="19"/>
    </row>
    <row r="126" spans="3:11" ht="29" customHeight="1" x14ac:dyDescent="0.35">
      <c r="C126" s="15" t="s">
        <v>53</v>
      </c>
      <c r="D126" s="15"/>
      <c r="E126" s="15"/>
      <c r="F126" s="15"/>
      <c r="G126" s="15"/>
      <c r="H126" s="15"/>
      <c r="I126" s="17" t="str">
        <f>IF(SUM(F111+F112)=H12,"TAK","NIE")</f>
        <v>TAK</v>
      </c>
      <c r="J126" s="17"/>
      <c r="K126" s="17"/>
    </row>
    <row r="127" spans="3:11" x14ac:dyDescent="0.35"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3:11" ht="29" customHeight="1" x14ac:dyDescent="0.35">
      <c r="C128" s="15" t="s">
        <v>54</v>
      </c>
      <c r="D128" s="15"/>
      <c r="E128" s="15"/>
      <c r="F128" s="15"/>
      <c r="G128" s="15"/>
      <c r="H128" s="15"/>
      <c r="I128" s="17" t="str">
        <f>IF(H7="TAK",IF(H110=H14,"TAK","NIE"),"NIE DOTYCZY")</f>
        <v>NIE DOTYCZY</v>
      </c>
      <c r="J128" s="17"/>
      <c r="K128" s="17"/>
    </row>
    <row r="129" spans="3:11" x14ac:dyDescent="0.35">
      <c r="C129" s="14"/>
      <c r="D129" s="14"/>
      <c r="E129" s="14"/>
      <c r="F129" s="14"/>
      <c r="G129" s="14"/>
      <c r="H129" s="14"/>
      <c r="I129" s="14"/>
      <c r="J129" s="14"/>
      <c r="K129" s="14"/>
    </row>
    <row r="130" spans="3:11" ht="29" customHeight="1" x14ac:dyDescent="0.35">
      <c r="C130" s="15" t="s">
        <v>40</v>
      </c>
      <c r="D130" s="15"/>
      <c r="E130" s="15"/>
      <c r="F130" s="15"/>
      <c r="G130" s="15"/>
      <c r="H130" s="15"/>
      <c r="I130" s="17" t="str">
        <f>IF(OR(DAYS360(C26,D26)&gt;182,DAYS360(C29,D29)&gt;182, DAYS360(C32,D32)&gt;182,DAYS360(C35,D35)&gt;182,DAYS360(C38,D38)&gt;182,DAYS360(C41,D41)&gt;182,DAYS360(C44,D44)&gt;182,DAYS360(C47,D47)&gt;182,DAYS360(C50,D50)&gt;182,DAYS360(C53,D53)&gt;182,DAYS360(C56,D56)&gt;182,DAYS360(C59,D59)&gt;182,DAYS360(C62,D62)&gt;182,DAYS360(C65,D65)&gt;182,DAYS360(C68,D68)&gt;182,DAYS360(C71,D71)&gt;182,DAYS360(C74,D74)&gt;182,DAYS360(C77,D77)&gt;182,DAYS360(C80,D80)&gt;182,DAYS360(C83,D83)&gt;182,DAYS360(C86,D86)&gt;182,DAYS360(C89,D89)&gt;182,DAYS360(C92,D92)&gt;182,DAYS360(C95,D95)&gt;182,DAYS360(C98,D98)&gt;182,DAYS360(C101,D101)&gt;182,DAYS360(C104,D104)&gt;182,DAYS360(C107,D107)&gt;182),"NIE","TAK")</f>
        <v>TAK</v>
      </c>
      <c r="J130" s="17"/>
      <c r="K130" s="17"/>
    </row>
    <row r="131" spans="3:11" x14ac:dyDescent="0.35">
      <c r="C131" s="44"/>
      <c r="D131" s="45"/>
      <c r="E131" s="45"/>
      <c r="F131" s="45"/>
      <c r="G131" s="45"/>
      <c r="H131" s="45"/>
      <c r="I131" s="45"/>
      <c r="J131" s="45"/>
      <c r="K131" s="46"/>
    </row>
    <row r="132" spans="3:11" ht="29" customHeight="1" x14ac:dyDescent="0.35">
      <c r="C132" s="15" t="s">
        <v>41</v>
      </c>
      <c r="D132" s="15"/>
      <c r="E132" s="15"/>
      <c r="F132" s="15"/>
      <c r="G132" s="15"/>
      <c r="H132" s="15"/>
      <c r="I132" s="17" t="e">
        <f>IF(OR(J29&lt;70%,J32&lt;70%,J35&lt;70%,J38&lt;70%,J41&lt;70%,J44&lt;70%,J47&lt;70%,J50&lt;70%,J53&lt;70%,J56&lt;70%,J59&lt;70%,J62&lt;70%,J65&lt;70%,J68&lt;70%,J71&lt;70%,J74&lt;70%,J77&lt;70%,J80&lt;70%,J83&lt;70%,J86&lt;70%,J89&lt;70%,J92&lt;70%,J95&lt;70%,J98&lt;70%,J101&lt;70%,J104&lt;70%,J107&lt;70%,J110&lt;70%),"NIE","TAK")</f>
        <v>#DIV/0!</v>
      </c>
      <c r="J132" s="17"/>
      <c r="K132" s="17"/>
    </row>
    <row r="134" spans="3:11" x14ac:dyDescent="0.35">
      <c r="C134" s="13" t="s">
        <v>42</v>
      </c>
      <c r="D134" s="14"/>
      <c r="E134" s="14"/>
      <c r="F134" s="14"/>
      <c r="G134" s="14"/>
      <c r="H134" s="14"/>
      <c r="I134" s="14"/>
      <c r="J134" s="14"/>
      <c r="K134" s="14"/>
    </row>
    <row r="135" spans="3:11" x14ac:dyDescent="0.35">
      <c r="C135" s="14"/>
      <c r="D135" s="14"/>
      <c r="E135" s="14"/>
      <c r="F135" s="14"/>
      <c r="G135" s="14"/>
      <c r="H135" s="14"/>
      <c r="I135" s="14"/>
      <c r="J135" s="14"/>
      <c r="K135" s="14"/>
    </row>
    <row r="136" spans="3:11" x14ac:dyDescent="0.35">
      <c r="C136" s="14"/>
      <c r="D136" s="14"/>
      <c r="E136" s="14"/>
      <c r="F136" s="14"/>
      <c r="G136" s="14"/>
      <c r="H136" s="14"/>
      <c r="I136" s="14"/>
      <c r="J136" s="14"/>
      <c r="K136" s="14"/>
    </row>
    <row r="137" spans="3:11" x14ac:dyDescent="0.35">
      <c r="C137" s="14"/>
      <c r="D137" s="14"/>
      <c r="E137" s="14"/>
      <c r="F137" s="14"/>
      <c r="G137" s="14"/>
      <c r="H137" s="14"/>
      <c r="I137" s="14"/>
      <c r="J137" s="14"/>
      <c r="K137" s="14"/>
    </row>
    <row r="138" spans="3:11" x14ac:dyDescent="0.35">
      <c r="C138" s="14"/>
      <c r="D138" s="14"/>
      <c r="E138" s="14"/>
      <c r="F138" s="14"/>
      <c r="G138" s="14"/>
      <c r="H138" s="14"/>
      <c r="I138" s="14"/>
      <c r="J138" s="14"/>
      <c r="K138" s="14"/>
    </row>
  </sheetData>
  <sheetProtection algorithmName="SHA-512" hashValue="pupQind03WMrSuzHYTjewEsE9DBQ9UfdTWto7WIIAaTCdmGinlu9VGeKAIyVPykxA4YzDMOk/Atm2d5ihNE0aQ==" saltValue="wHt5MI+aZXb/5Z9dUYWL3A==" spinCount="100000" sheet="1" formatCells="0" formatColumns="0"/>
  <mergeCells count="218">
    <mergeCell ref="C101:C103"/>
    <mergeCell ref="D101:D103"/>
    <mergeCell ref="I101:I103"/>
    <mergeCell ref="J101:J103"/>
    <mergeCell ref="K101:K103"/>
    <mergeCell ref="C104:C106"/>
    <mergeCell ref="D104:D106"/>
    <mergeCell ref="I104:I106"/>
    <mergeCell ref="J104:J106"/>
    <mergeCell ref="K104:K106"/>
    <mergeCell ref="C95:C97"/>
    <mergeCell ref="D95:D97"/>
    <mergeCell ref="I95:I97"/>
    <mergeCell ref="J95:J97"/>
    <mergeCell ref="K95:K97"/>
    <mergeCell ref="C98:C100"/>
    <mergeCell ref="D98:D100"/>
    <mergeCell ref="I98:I100"/>
    <mergeCell ref="J98:J100"/>
    <mergeCell ref="K98:K100"/>
    <mergeCell ref="D86:D88"/>
    <mergeCell ref="C89:C91"/>
    <mergeCell ref="D89:D91"/>
    <mergeCell ref="I89:I91"/>
    <mergeCell ref="J89:J91"/>
    <mergeCell ref="K89:K91"/>
    <mergeCell ref="C92:C94"/>
    <mergeCell ref="D92:D94"/>
    <mergeCell ref="I92:I94"/>
    <mergeCell ref="J92:J94"/>
    <mergeCell ref="K92:K94"/>
    <mergeCell ref="C107:C109"/>
    <mergeCell ref="D107:D109"/>
    <mergeCell ref="I107:I109"/>
    <mergeCell ref="J107:J109"/>
    <mergeCell ref="K107:K109"/>
    <mergeCell ref="C77:C79"/>
    <mergeCell ref="D77:D79"/>
    <mergeCell ref="I77:I79"/>
    <mergeCell ref="J77:J79"/>
    <mergeCell ref="K77:K79"/>
    <mergeCell ref="C80:C82"/>
    <mergeCell ref="D80:D82"/>
    <mergeCell ref="I80:I82"/>
    <mergeCell ref="J80:J82"/>
    <mergeCell ref="K80:K82"/>
    <mergeCell ref="I83:I85"/>
    <mergeCell ref="J83:J85"/>
    <mergeCell ref="K83:K85"/>
    <mergeCell ref="I86:I88"/>
    <mergeCell ref="J86:J88"/>
    <mergeCell ref="K86:K88"/>
    <mergeCell ref="C83:C85"/>
    <mergeCell ref="D83:D85"/>
    <mergeCell ref="C86:C88"/>
    <mergeCell ref="C71:C73"/>
    <mergeCell ref="D71:D73"/>
    <mergeCell ref="I71:I73"/>
    <mergeCell ref="J71:J73"/>
    <mergeCell ref="K71:K73"/>
    <mergeCell ref="C74:C76"/>
    <mergeCell ref="D74:D76"/>
    <mergeCell ref="I74:I76"/>
    <mergeCell ref="J74:J76"/>
    <mergeCell ref="K74:K76"/>
    <mergeCell ref="D65:D67"/>
    <mergeCell ref="I65:I67"/>
    <mergeCell ref="J65:J67"/>
    <mergeCell ref="K65:K67"/>
    <mergeCell ref="C68:C70"/>
    <mergeCell ref="D68:D70"/>
    <mergeCell ref="I68:I70"/>
    <mergeCell ref="J68:J70"/>
    <mergeCell ref="K68:K70"/>
    <mergeCell ref="C130:H130"/>
    <mergeCell ref="I130:K130"/>
    <mergeCell ref="C131:K131"/>
    <mergeCell ref="C132:H132"/>
    <mergeCell ref="I132:K132"/>
    <mergeCell ref="C2:K2"/>
    <mergeCell ref="C3:K3"/>
    <mergeCell ref="C4:K4"/>
    <mergeCell ref="J110:J112"/>
    <mergeCell ref="C56:C58"/>
    <mergeCell ref="I110:I112"/>
    <mergeCell ref="K110:K112"/>
    <mergeCell ref="C110:D112"/>
    <mergeCell ref="D56:D58"/>
    <mergeCell ref="I56:I58"/>
    <mergeCell ref="J56:J58"/>
    <mergeCell ref="K56:K58"/>
    <mergeCell ref="C53:C55"/>
    <mergeCell ref="D53:D55"/>
    <mergeCell ref="I53:I55"/>
    <mergeCell ref="J53:J55"/>
    <mergeCell ref="K53:K55"/>
    <mergeCell ref="C50:C52"/>
    <mergeCell ref="I50:I52"/>
    <mergeCell ref="J50:J52"/>
    <mergeCell ref="K50:K52"/>
    <mergeCell ref="C47:C49"/>
    <mergeCell ref="D47:D49"/>
    <mergeCell ref="I47:I49"/>
    <mergeCell ref="J47:J49"/>
    <mergeCell ref="K47:K49"/>
    <mergeCell ref="C129:K129"/>
    <mergeCell ref="I38:I40"/>
    <mergeCell ref="J38:J40"/>
    <mergeCell ref="K38:K40"/>
    <mergeCell ref="C118:H118"/>
    <mergeCell ref="D50:D52"/>
    <mergeCell ref="C59:C61"/>
    <mergeCell ref="D59:D61"/>
    <mergeCell ref="I59:I61"/>
    <mergeCell ref="J59:J61"/>
    <mergeCell ref="K59:K61"/>
    <mergeCell ref="C62:C64"/>
    <mergeCell ref="D62:D64"/>
    <mergeCell ref="I62:I64"/>
    <mergeCell ref="J62:J64"/>
    <mergeCell ref="K62:K64"/>
    <mergeCell ref="C65:C67"/>
    <mergeCell ref="C35:C37"/>
    <mergeCell ref="D35:D37"/>
    <mergeCell ref="I35:I37"/>
    <mergeCell ref="J35:J37"/>
    <mergeCell ref="K35:K37"/>
    <mergeCell ref="C44:C46"/>
    <mergeCell ref="D44:D46"/>
    <mergeCell ref="I44:I46"/>
    <mergeCell ref="J44:J46"/>
    <mergeCell ref="K44:K46"/>
    <mergeCell ref="C41:C43"/>
    <mergeCell ref="D41:D43"/>
    <mergeCell ref="I41:I43"/>
    <mergeCell ref="J41:J43"/>
    <mergeCell ref="K41:K43"/>
    <mergeCell ref="C38:C40"/>
    <mergeCell ref="D38:D40"/>
    <mergeCell ref="I32:I34"/>
    <mergeCell ref="J32:J34"/>
    <mergeCell ref="K32:K34"/>
    <mergeCell ref="C29:C31"/>
    <mergeCell ref="D29:D31"/>
    <mergeCell ref="I29:I31"/>
    <mergeCell ref="J29:J31"/>
    <mergeCell ref="K29:K31"/>
    <mergeCell ref="F24:H24"/>
    <mergeCell ref="I24:K24"/>
    <mergeCell ref="E24:E25"/>
    <mergeCell ref="C26:C28"/>
    <mergeCell ref="D26:D28"/>
    <mergeCell ref="I26:I28"/>
    <mergeCell ref="J26:J28"/>
    <mergeCell ref="K26:K28"/>
    <mergeCell ref="C32:C34"/>
    <mergeCell ref="D32:D34"/>
    <mergeCell ref="I19:K19"/>
    <mergeCell ref="I20:K20"/>
    <mergeCell ref="I21:K21"/>
    <mergeCell ref="I22:K22"/>
    <mergeCell ref="C5:G5"/>
    <mergeCell ref="C24:D24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C6:G6"/>
    <mergeCell ref="C7:G7"/>
    <mergeCell ref="C9:G9"/>
    <mergeCell ref="C10:G10"/>
    <mergeCell ref="C12:G12"/>
    <mergeCell ref="C22:G22"/>
    <mergeCell ref="C8:G8"/>
    <mergeCell ref="C11:G11"/>
    <mergeCell ref="C15:G15"/>
    <mergeCell ref="C18:G18"/>
    <mergeCell ref="C14:G14"/>
    <mergeCell ref="C16:G16"/>
    <mergeCell ref="C17:G17"/>
    <mergeCell ref="C19:G19"/>
    <mergeCell ref="C20:G20"/>
    <mergeCell ref="C21:G21"/>
    <mergeCell ref="C13:G13"/>
    <mergeCell ref="C134:K134"/>
    <mergeCell ref="C135:K138"/>
    <mergeCell ref="C128:H128"/>
    <mergeCell ref="I114:K114"/>
    <mergeCell ref="I116:K116"/>
    <mergeCell ref="C115:K115"/>
    <mergeCell ref="I128:K128"/>
    <mergeCell ref="I126:K126"/>
    <mergeCell ref="I124:K124"/>
    <mergeCell ref="I122:K122"/>
    <mergeCell ref="I120:K120"/>
    <mergeCell ref="I118:K118"/>
    <mergeCell ref="C117:K117"/>
    <mergeCell ref="C119:K119"/>
    <mergeCell ref="C121:K121"/>
    <mergeCell ref="C123:K123"/>
    <mergeCell ref="C125:K125"/>
    <mergeCell ref="C127:K127"/>
    <mergeCell ref="C122:H122"/>
    <mergeCell ref="C124:H124"/>
    <mergeCell ref="C126:H126"/>
    <mergeCell ref="C114:H114"/>
    <mergeCell ref="C116:H116"/>
    <mergeCell ref="C120:H120"/>
  </mergeCells>
  <dataValidations count="1">
    <dataValidation type="list" allowBlank="1" showInputMessage="1" showErrorMessage="1" sqref="H7:H8" xr:uid="{2284C0FB-E6EB-44C3-BB1B-D5A33886EB57}">
      <formula1>$DT$3:$DT$4</formula1>
    </dataValidation>
  </dataValidations>
  <pageMargins left="0.7" right="0.7" top="0.75" bottom="0.75" header="0.3" footer="0.3"/>
  <pageSetup paperSize="9" scale="3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132B86C3BD04B4BA27F1D958DBC1279" ma:contentTypeVersion="16" ma:contentTypeDescription="Utwórz nowy dokument." ma:contentTypeScope="" ma:versionID="98b0ce2eee86798beb765caf0f92320a">
  <xsd:schema xmlns:xsd="http://www.w3.org/2001/XMLSchema" xmlns:xs="http://www.w3.org/2001/XMLSchema" xmlns:p="http://schemas.microsoft.com/office/2006/metadata/properties" xmlns:ns2="ce40e058-c2c1-4918-8f10-7ae6eeee89b1" xmlns:ns3="5a075878-3dbe-475e-849b-442e68e10c68" targetNamespace="http://schemas.microsoft.com/office/2006/metadata/properties" ma:root="true" ma:fieldsID="0ef124efa0cfadce38ca0bbfa3056c05" ns2:_="" ns3:_="">
    <xsd:import namespace="ce40e058-c2c1-4918-8f10-7ae6eeee89b1"/>
    <xsd:import namespace="5a075878-3dbe-475e-849b-442e68e10c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0e058-c2c1-4918-8f10-7ae6eeee89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75878-3dbe-475e-849b-442e68e10c6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d8686bd-4abf-49b6-b7cc-e9f5bb6dc356}" ma:internalName="TaxCatchAll" ma:showField="CatchAllData" ma:web="5a075878-3dbe-475e-849b-442e68e10c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9667FB-FD5A-4913-9D7D-8AE7DF8D46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3C701F-DEC1-4CD8-9C52-7E43B2ED3A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40e058-c2c1-4918-8f10-7ae6eeee89b1"/>
    <ds:schemaRef ds:uri="5a075878-3dbe-475e-849b-442e68e10c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Durański Tomasz</dc:creator>
  <cp:keywords/>
  <dc:description/>
  <cp:lastModifiedBy>Durański Tomasz</cp:lastModifiedBy>
  <cp:revision/>
  <dcterms:created xsi:type="dcterms:W3CDTF">2023-04-12T10:41:33Z</dcterms:created>
  <dcterms:modified xsi:type="dcterms:W3CDTF">2024-03-18T12:29:26Z</dcterms:modified>
  <cp:category/>
  <cp:contentStatus/>
</cp:coreProperties>
</file>