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namedSheetViews/namedSheetView1.xml" ContentType="application/vnd.ms-excel.namedsheetview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ulpit\Harmonogram\4 wrzesien 2023\"/>
    </mc:Choice>
  </mc:AlternateContent>
  <bookViews>
    <workbookView xWindow="0" yWindow="0" windowWidth="28800" windowHeight="12300"/>
  </bookViews>
  <sheets>
    <sheet name="Harmonogram naborów wniosków" sheetId="1" r:id="rId1"/>
    <sheet name="Monitoring" sheetId="3" state="hidden" r:id="rId2"/>
    <sheet name="lista" sheetId="2" state="hidden" r:id="rId3"/>
  </sheets>
  <externalReferences>
    <externalReference r:id="rId4"/>
  </externalReferences>
  <definedNames>
    <definedName name="_xlnm._FilterDatabase" localSheetId="2" hidden="1">lista!$B$1:$G$111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3" l="1"/>
  <c r="E33" i="3"/>
  <c r="E34" i="3" s="1"/>
  <c r="A120" i="1"/>
  <c r="D137" i="1"/>
  <c r="M66" i="1" l="1"/>
  <c r="J66" i="1"/>
  <c r="D66" i="1"/>
  <c r="B66" i="1"/>
  <c r="A66" i="1"/>
  <c r="M67" i="1"/>
  <c r="J67" i="1"/>
  <c r="D67" i="1"/>
  <c r="B67" i="1"/>
  <c r="A67" i="1"/>
  <c r="A54" i="1"/>
  <c r="B54" i="1"/>
  <c r="D54" i="1"/>
  <c r="J54" i="1"/>
  <c r="M54" i="1"/>
  <c r="A55" i="1"/>
  <c r="B55" i="1"/>
  <c r="D55" i="1"/>
  <c r="J55" i="1"/>
  <c r="M55" i="1"/>
  <c r="J3" i="1"/>
  <c r="D122" i="1"/>
  <c r="A57" i="1"/>
  <c r="B57" i="1"/>
  <c r="D57" i="1"/>
  <c r="J57" i="1"/>
  <c r="M57" i="1"/>
  <c r="M140" i="1"/>
  <c r="J140" i="1"/>
  <c r="D140" i="1"/>
  <c r="B140" i="1"/>
  <c r="A140" i="1"/>
  <c r="E16" i="3"/>
  <c r="C16" i="3"/>
  <c r="E15" i="3"/>
  <c r="D15" i="3"/>
  <c r="C15" i="3"/>
  <c r="E14" i="3"/>
  <c r="D14" i="3"/>
  <c r="C14" i="3"/>
  <c r="E13" i="3"/>
  <c r="C13" i="3"/>
  <c r="E12" i="3"/>
  <c r="C12" i="3"/>
  <c r="E11" i="3"/>
  <c r="C11" i="3"/>
  <c r="E10" i="3"/>
  <c r="C10" i="3"/>
  <c r="E9" i="3"/>
  <c r="C9" i="3"/>
  <c r="C8" i="3"/>
  <c r="E7" i="3"/>
  <c r="C7" i="3"/>
  <c r="C6" i="3"/>
  <c r="E5" i="3"/>
  <c r="C5" i="3"/>
  <c r="E4" i="3"/>
  <c r="C4" i="3"/>
  <c r="A122" i="1"/>
  <c r="B122" i="1"/>
  <c r="J122" i="1"/>
  <c r="M122" i="1"/>
  <c r="A112" i="1"/>
  <c r="B112" i="1"/>
  <c r="D112" i="1"/>
  <c r="J112" i="1"/>
  <c r="M112" i="1"/>
  <c r="A111" i="1"/>
  <c r="B111" i="1"/>
  <c r="D111" i="1"/>
  <c r="J111" i="1"/>
  <c r="M111" i="1"/>
  <c r="M108" i="1"/>
  <c r="J108" i="1"/>
  <c r="M109" i="1"/>
  <c r="J109" i="1"/>
  <c r="A109" i="1"/>
  <c r="B109" i="1"/>
  <c r="D109" i="1"/>
  <c r="A108" i="1"/>
  <c r="B108" i="1"/>
  <c r="D108" i="1"/>
  <c r="M33" i="1"/>
  <c r="M32" i="1"/>
  <c r="M34" i="1"/>
  <c r="J33" i="1"/>
  <c r="D33" i="1"/>
  <c r="B33" i="1"/>
  <c r="A33" i="1"/>
  <c r="M31" i="1"/>
  <c r="J31" i="1"/>
  <c r="D31" i="1"/>
  <c r="B31" i="1"/>
  <c r="A31" i="1"/>
  <c r="J32" i="1"/>
  <c r="D32" i="1"/>
  <c r="B32" i="1"/>
  <c r="A32" i="1"/>
  <c r="A16" i="1"/>
  <c r="B16" i="1"/>
  <c r="D16" i="1"/>
  <c r="J16" i="1"/>
  <c r="M16" i="1"/>
  <c r="A17" i="1"/>
  <c r="B17" i="1"/>
  <c r="D17" i="1"/>
  <c r="J17" i="1"/>
  <c r="M17" i="1"/>
  <c r="A15" i="1"/>
  <c r="B15" i="1"/>
  <c r="D15" i="1"/>
  <c r="J15" i="1"/>
  <c r="M15" i="1"/>
  <c r="M27" i="1"/>
  <c r="M28" i="1"/>
  <c r="M29" i="1"/>
  <c r="M30" i="1"/>
  <c r="J27" i="1"/>
  <c r="D27" i="1"/>
  <c r="B27" i="1"/>
  <c r="A27" i="1"/>
  <c r="J28" i="1"/>
  <c r="D28" i="1"/>
  <c r="B28" i="1"/>
  <c r="A28" i="1"/>
  <c r="J29" i="1"/>
  <c r="D29" i="1"/>
  <c r="B29" i="1"/>
  <c r="A29" i="1"/>
  <c r="J30" i="1"/>
  <c r="D30" i="1"/>
  <c r="B30" i="1"/>
  <c r="A30" i="1"/>
  <c r="M26" i="1"/>
  <c r="M25" i="1"/>
  <c r="J25" i="1"/>
  <c r="D25" i="1"/>
  <c r="B25" i="1"/>
  <c r="A25" i="1"/>
  <c r="J26" i="1"/>
  <c r="D26" i="1"/>
  <c r="B26" i="1"/>
  <c r="A26" i="1"/>
  <c r="D23" i="1"/>
  <c r="A23" i="1"/>
  <c r="B23" i="1"/>
  <c r="J23" i="1"/>
  <c r="M23" i="1"/>
  <c r="A24" i="1"/>
  <c r="B24" i="1"/>
  <c r="D24" i="1"/>
  <c r="J24" i="1"/>
  <c r="M24" i="1"/>
  <c r="B6" i="1"/>
  <c r="I59" i="1"/>
  <c r="I50" i="1"/>
  <c r="A134" i="1"/>
  <c r="B134" i="1"/>
  <c r="D134" i="1"/>
  <c r="J134" i="1"/>
  <c r="M134" i="1"/>
  <c r="A132" i="1"/>
  <c r="B132" i="1"/>
  <c r="D132" i="1"/>
  <c r="J132" i="1"/>
  <c r="M132" i="1"/>
  <c r="A131" i="1"/>
  <c r="B131" i="1"/>
  <c r="D131" i="1"/>
  <c r="J131" i="1"/>
  <c r="M131" i="1"/>
  <c r="A68" i="1"/>
  <c r="B68" i="1"/>
  <c r="D68" i="1"/>
  <c r="J68" i="1"/>
  <c r="M68" i="1"/>
  <c r="J58" i="1"/>
  <c r="A58" i="1"/>
  <c r="B58" i="1"/>
  <c r="D58" i="1"/>
  <c r="A50" i="1"/>
  <c r="B50" i="1"/>
  <c r="D50" i="1"/>
  <c r="J50" i="1"/>
  <c r="M50" i="1"/>
  <c r="A51" i="1"/>
  <c r="B51" i="1"/>
  <c r="D51" i="1"/>
  <c r="J51" i="1"/>
  <c r="M51" i="1"/>
  <c r="A42" i="1"/>
  <c r="B42" i="1"/>
  <c r="D42" i="1"/>
  <c r="J42" i="1"/>
  <c r="M42" i="1"/>
  <c r="D118" i="1"/>
  <c r="J72" i="1"/>
  <c r="M56" i="1"/>
  <c r="J56" i="1"/>
  <c r="D56" i="1"/>
  <c r="A56" i="1"/>
  <c r="B56" i="1"/>
  <c r="E8" i="3" l="1"/>
  <c r="J103" i="1"/>
  <c r="J101" i="1"/>
  <c r="J98" i="1"/>
  <c r="J99" i="1"/>
  <c r="A142" i="1"/>
  <c r="B142" i="1"/>
  <c r="D142" i="1"/>
  <c r="J142" i="1"/>
  <c r="D16" i="3" s="1"/>
  <c r="M142" i="1"/>
  <c r="J40" i="1"/>
  <c r="J41" i="1"/>
  <c r="J69" i="1"/>
  <c r="A52" i="1"/>
  <c r="J128" i="1"/>
  <c r="M40" i="1"/>
  <c r="M11" i="1"/>
  <c r="D128" i="1"/>
  <c r="B128" i="1"/>
  <c r="A128" i="1"/>
  <c r="M128" i="1"/>
  <c r="A139" i="1"/>
  <c r="B139" i="1"/>
  <c r="D139" i="1"/>
  <c r="J139" i="1"/>
  <c r="M139" i="1"/>
  <c r="A104" i="1"/>
  <c r="B104" i="1"/>
  <c r="D104" i="1"/>
  <c r="J104" i="1"/>
  <c r="M104" i="1"/>
  <c r="A103" i="1"/>
  <c r="B103" i="1"/>
  <c r="D103" i="1"/>
  <c r="M103" i="1"/>
  <c r="A105" i="1"/>
  <c r="B105" i="1"/>
  <c r="D105" i="1"/>
  <c r="J105" i="1"/>
  <c r="M105" i="1"/>
  <c r="A84" i="1"/>
  <c r="B84" i="1"/>
  <c r="D84" i="1"/>
  <c r="J84" i="1"/>
  <c r="M84" i="1"/>
  <c r="B85" i="1"/>
  <c r="D85" i="1"/>
  <c r="M125" i="1"/>
  <c r="J125" i="1"/>
  <c r="D125" i="1"/>
  <c r="B125" i="1"/>
  <c r="A125" i="1"/>
  <c r="M124" i="1"/>
  <c r="J124" i="1"/>
  <c r="D124" i="1"/>
  <c r="B124" i="1"/>
  <c r="A124" i="1"/>
  <c r="M123" i="1"/>
  <c r="J123" i="1"/>
  <c r="D123" i="1"/>
  <c r="B123" i="1"/>
  <c r="A123" i="1"/>
  <c r="A73" i="1"/>
  <c r="B73" i="1"/>
  <c r="D73" i="1"/>
  <c r="J73" i="1"/>
  <c r="M73" i="1"/>
  <c r="J43" i="1"/>
  <c r="J44" i="1"/>
  <c r="J45" i="1"/>
  <c r="J46" i="1"/>
  <c r="J47" i="1"/>
  <c r="J48" i="1"/>
  <c r="J49" i="1"/>
  <c r="J52" i="1"/>
  <c r="J59" i="1"/>
  <c r="J61" i="1"/>
  <c r="J62" i="1"/>
  <c r="J63" i="1"/>
  <c r="J64" i="1"/>
  <c r="J65" i="1"/>
  <c r="B52" i="1"/>
  <c r="D52" i="1"/>
  <c r="A44" i="1"/>
  <c r="B44" i="1"/>
  <c r="D44" i="1"/>
  <c r="A45" i="1"/>
  <c r="B45" i="1"/>
  <c r="D45" i="1"/>
  <c r="A41" i="1"/>
  <c r="B41" i="1"/>
  <c r="D41" i="1"/>
  <c r="A40" i="1"/>
  <c r="B40" i="1"/>
  <c r="D40" i="1"/>
  <c r="A6" i="1"/>
  <c r="D6" i="1"/>
  <c r="A137" i="1"/>
  <c r="D138" i="1"/>
  <c r="M98" i="1"/>
  <c r="M100" i="1"/>
  <c r="M99" i="1"/>
  <c r="M102" i="1"/>
  <c r="M101" i="1"/>
  <c r="M116" i="1"/>
  <c r="J116" i="1"/>
  <c r="D116" i="1"/>
  <c r="B116" i="1"/>
  <c r="A116" i="1"/>
  <c r="D102" i="1"/>
  <c r="B102" i="1"/>
  <c r="A102" i="1"/>
  <c r="D101" i="1"/>
  <c r="B101" i="1"/>
  <c r="A101" i="1"/>
  <c r="D100" i="1"/>
  <c r="B100" i="1"/>
  <c r="A100" i="1"/>
  <c r="D99" i="1"/>
  <c r="B99" i="1"/>
  <c r="A99" i="1"/>
  <c r="D98" i="1"/>
  <c r="B98" i="1"/>
  <c r="A98" i="1"/>
  <c r="J100" i="1"/>
  <c r="J102" i="1"/>
  <c r="M88" i="1"/>
  <c r="J88" i="1"/>
  <c r="D88" i="1"/>
  <c r="B88" i="1"/>
  <c r="A88" i="1"/>
  <c r="E6" i="3"/>
  <c r="D90" i="1"/>
  <c r="B90" i="1"/>
  <c r="A90" i="1"/>
  <c r="D89" i="1"/>
  <c r="B89" i="1"/>
  <c r="A89" i="1"/>
  <c r="D87" i="1"/>
  <c r="B87" i="1"/>
  <c r="A87" i="1"/>
  <c r="D86" i="1"/>
  <c r="B86" i="1"/>
  <c r="A86" i="1"/>
  <c r="J86" i="1"/>
  <c r="J87" i="1"/>
  <c r="J89" i="1"/>
  <c r="M86" i="1"/>
  <c r="M87" i="1"/>
  <c r="M89" i="1"/>
  <c r="J90" i="1"/>
  <c r="M90" i="1"/>
  <c r="D91" i="1"/>
  <c r="B91" i="1"/>
  <c r="A91" i="1"/>
  <c r="J91" i="1"/>
  <c r="M91" i="1"/>
  <c r="M117" i="1"/>
  <c r="J117" i="1"/>
  <c r="D117" i="1"/>
  <c r="B117" i="1"/>
  <c r="A117" i="1"/>
  <c r="A37" i="1"/>
  <c r="B37" i="1"/>
  <c r="D37" i="1"/>
  <c r="M37" i="1"/>
  <c r="A7" i="1"/>
  <c r="B7" i="1"/>
  <c r="D7" i="1"/>
  <c r="J7" i="1"/>
  <c r="M7" i="1"/>
  <c r="J21" i="1"/>
  <c r="J113" i="1"/>
  <c r="J110" i="1"/>
  <c r="J11" i="1"/>
  <c r="A11" i="1"/>
  <c r="B11" i="1"/>
  <c r="D11" i="1"/>
  <c r="B133" i="1"/>
  <c r="D114" i="1"/>
  <c r="F37" i="3"/>
  <c r="D9" i="3" l="1"/>
  <c r="G33" i="3"/>
  <c r="G34" i="3" s="1"/>
  <c r="J4" i="1"/>
  <c r="J5" i="1"/>
  <c r="J8" i="1"/>
  <c r="J9" i="1"/>
  <c r="J10" i="1"/>
  <c r="J12" i="1"/>
  <c r="J14" i="1"/>
  <c r="J18" i="1"/>
  <c r="J19" i="1"/>
  <c r="J20" i="1"/>
  <c r="J34" i="1"/>
  <c r="J36" i="1"/>
  <c r="D7" i="3" s="1"/>
  <c r="J53" i="1"/>
  <c r="D8" i="3" s="1"/>
  <c r="J71" i="1"/>
  <c r="J74" i="1"/>
  <c r="J75" i="1"/>
  <c r="J76" i="1"/>
  <c r="J77" i="1"/>
  <c r="J78" i="1"/>
  <c r="J79" i="1"/>
  <c r="J80" i="1"/>
  <c r="J81" i="1"/>
  <c r="J82" i="1"/>
  <c r="J85" i="1"/>
  <c r="D11" i="3" s="1"/>
  <c r="J93" i="1"/>
  <c r="D12" i="3" s="1"/>
  <c r="J95" i="1"/>
  <c r="J96" i="1"/>
  <c r="J97" i="1"/>
  <c r="J106" i="1"/>
  <c r="J107" i="1"/>
  <c r="J114" i="1"/>
  <c r="J115" i="1"/>
  <c r="J118" i="1"/>
  <c r="J119" i="1"/>
  <c r="J120" i="1"/>
  <c r="J121" i="1"/>
  <c r="J126" i="1"/>
  <c r="J129" i="1"/>
  <c r="J130" i="1"/>
  <c r="J133" i="1"/>
  <c r="J135" i="1"/>
  <c r="J136" i="1"/>
  <c r="J137" i="1"/>
  <c r="J138" i="1"/>
  <c r="D13" i="3" l="1"/>
  <c r="D10" i="3"/>
  <c r="D6" i="3"/>
  <c r="D5" i="3"/>
  <c r="D4" i="3"/>
  <c r="C17" i="3"/>
  <c r="G37" i="3"/>
  <c r="E35" i="3"/>
  <c r="F33" i="3"/>
  <c r="F34" i="3" s="1"/>
  <c r="E17" i="3"/>
  <c r="G35" i="3"/>
  <c r="A96" i="1"/>
  <c r="A97" i="1"/>
  <c r="A106" i="1"/>
  <c r="A107" i="1"/>
  <c r="A110" i="1"/>
  <c r="A113" i="1"/>
  <c r="A114" i="1"/>
  <c r="A115" i="1"/>
  <c r="A118" i="1"/>
  <c r="A119" i="1"/>
  <c r="B96" i="1"/>
  <c r="B97" i="1"/>
  <c r="B106" i="1"/>
  <c r="B107" i="1"/>
  <c r="B110" i="1"/>
  <c r="B113" i="1"/>
  <c r="B114" i="1"/>
  <c r="B115" i="1"/>
  <c r="B118" i="1"/>
  <c r="B119" i="1"/>
  <c r="D96" i="1"/>
  <c r="D97" i="1"/>
  <c r="D106" i="1"/>
  <c r="D107" i="1"/>
  <c r="D110" i="1"/>
  <c r="D113" i="1"/>
  <c r="D115" i="1"/>
  <c r="D119" i="1"/>
  <c r="M96" i="1"/>
  <c r="M97" i="1"/>
  <c r="M106" i="1"/>
  <c r="M107" i="1"/>
  <c r="M110" i="1"/>
  <c r="M113" i="1"/>
  <c r="M114" i="1"/>
  <c r="M115" i="1"/>
  <c r="M118" i="1"/>
  <c r="M119" i="1"/>
  <c r="A121" i="1"/>
  <c r="A126" i="1"/>
  <c r="A127" i="1"/>
  <c r="A129" i="1"/>
  <c r="B120" i="1"/>
  <c r="B121" i="1"/>
  <c r="B126" i="1"/>
  <c r="B127" i="1"/>
  <c r="B129" i="1"/>
  <c r="D120" i="1"/>
  <c r="D121" i="1"/>
  <c r="D126" i="1"/>
  <c r="D127" i="1"/>
  <c r="D129" i="1"/>
  <c r="M120" i="1"/>
  <c r="M121" i="1"/>
  <c r="M126" i="1"/>
  <c r="M127" i="1"/>
  <c r="M129" i="1"/>
  <c r="A80" i="1"/>
  <c r="B80" i="1"/>
  <c r="D80" i="1"/>
  <c r="M80" i="1"/>
  <c r="A81" i="1"/>
  <c r="B81" i="1"/>
  <c r="D81" i="1"/>
  <c r="M81" i="1"/>
  <c r="A61" i="1"/>
  <c r="A62" i="1"/>
  <c r="B61" i="1"/>
  <c r="B62" i="1"/>
  <c r="D61" i="1"/>
  <c r="D62" i="1"/>
  <c r="M61" i="1"/>
  <c r="M62" i="1"/>
  <c r="A43" i="1"/>
  <c r="A46" i="1"/>
  <c r="A47" i="1"/>
  <c r="A48" i="1"/>
  <c r="B43" i="1"/>
  <c r="B46" i="1"/>
  <c r="B47" i="1"/>
  <c r="B48" i="1"/>
  <c r="D43" i="1"/>
  <c r="D46" i="1"/>
  <c r="D47" i="1"/>
  <c r="D48" i="1"/>
  <c r="M43" i="1"/>
  <c r="M46" i="1"/>
  <c r="M47" i="1"/>
  <c r="M48" i="1"/>
  <c r="F35" i="3" l="1"/>
  <c r="D17" i="3"/>
  <c r="A34" i="1"/>
  <c r="B34" i="1"/>
  <c r="D34" i="1"/>
  <c r="A9" i="1"/>
  <c r="A10" i="1"/>
  <c r="A12" i="1"/>
  <c r="B9" i="1"/>
  <c r="B10" i="1"/>
  <c r="B12" i="1"/>
  <c r="D9" i="1"/>
  <c r="D10" i="1"/>
  <c r="D12" i="1"/>
  <c r="M9" i="1"/>
  <c r="M10" i="1"/>
  <c r="M12" i="1"/>
  <c r="A19" i="1"/>
  <c r="B19" i="1"/>
  <c r="D19" i="1"/>
  <c r="M19" i="1"/>
  <c r="A20" i="1"/>
  <c r="B20" i="1"/>
  <c r="D20" i="1"/>
  <c r="M20" i="1"/>
  <c r="A4" i="1"/>
  <c r="B4" i="1"/>
  <c r="D4" i="1"/>
  <c r="M4" i="1"/>
  <c r="M3" i="1"/>
  <c r="M5" i="1"/>
  <c r="M8" i="1"/>
  <c r="M14" i="1"/>
  <c r="M18" i="1"/>
  <c r="M21" i="1"/>
  <c r="M36" i="1"/>
  <c r="M38" i="1"/>
  <c r="M49" i="1"/>
  <c r="M53" i="1"/>
  <c r="M63" i="1"/>
  <c r="M64" i="1"/>
  <c r="M65" i="1"/>
  <c r="M69" i="1"/>
  <c r="M71" i="1"/>
  <c r="M72" i="1"/>
  <c r="M74" i="1"/>
  <c r="M75" i="1"/>
  <c r="M76" i="1"/>
  <c r="M77" i="1"/>
  <c r="M78" i="1"/>
  <c r="M79" i="1"/>
  <c r="M82" i="1"/>
  <c r="M85" i="1"/>
  <c r="M93" i="1"/>
  <c r="M95" i="1"/>
  <c r="M130" i="1"/>
  <c r="M133" i="1"/>
  <c r="M135" i="1"/>
  <c r="M136" i="1"/>
  <c r="M137" i="1"/>
  <c r="M138" i="1"/>
  <c r="D3" i="1"/>
  <c r="D5" i="1"/>
  <c r="D8" i="1"/>
  <c r="D14" i="1"/>
  <c r="D18" i="1"/>
  <c r="D21" i="1"/>
  <c r="D36" i="1"/>
  <c r="D38" i="1"/>
  <c r="D49" i="1"/>
  <c r="D53" i="1"/>
  <c r="D59" i="1"/>
  <c r="D63" i="1"/>
  <c r="D64" i="1"/>
  <c r="D65" i="1"/>
  <c r="D69" i="1"/>
  <c r="D71" i="1"/>
  <c r="D72" i="1"/>
  <c r="D74" i="1"/>
  <c r="D75" i="1"/>
  <c r="D76" i="1"/>
  <c r="D77" i="1"/>
  <c r="D78" i="1"/>
  <c r="D79" i="1"/>
  <c r="D82" i="1"/>
  <c r="D93" i="1"/>
  <c r="D95" i="1"/>
  <c r="D130" i="1"/>
  <c r="D133" i="1"/>
  <c r="D135" i="1"/>
  <c r="D136" i="1"/>
  <c r="B3" i="1"/>
  <c r="B5" i="1"/>
  <c r="B8" i="1"/>
  <c r="B14" i="1"/>
  <c r="B18" i="1"/>
  <c r="B21" i="1"/>
  <c r="B36" i="1"/>
  <c r="B38" i="1"/>
  <c r="B49" i="1"/>
  <c r="B53" i="1"/>
  <c r="B59" i="1"/>
  <c r="B63" i="1"/>
  <c r="B64" i="1"/>
  <c r="B65" i="1"/>
  <c r="B69" i="1"/>
  <c r="B71" i="1"/>
  <c r="B72" i="1"/>
  <c r="B74" i="1"/>
  <c r="B75" i="1"/>
  <c r="B76" i="1"/>
  <c r="B77" i="1"/>
  <c r="B78" i="1"/>
  <c r="B79" i="1"/>
  <c r="B82" i="1"/>
  <c r="B93" i="1"/>
  <c r="B95" i="1"/>
  <c r="B130" i="1"/>
  <c r="B135" i="1"/>
  <c r="B136" i="1"/>
  <c r="B137" i="1"/>
  <c r="B138" i="1"/>
  <c r="A3" i="1"/>
  <c r="A5" i="1"/>
  <c r="A8" i="1"/>
  <c r="A14" i="1"/>
  <c r="A18" i="1"/>
  <c r="A21" i="1"/>
  <c r="A36" i="1"/>
  <c r="A38" i="1"/>
  <c r="A49" i="1"/>
  <c r="A53" i="1"/>
  <c r="A59" i="1"/>
  <c r="A63" i="1"/>
  <c r="A64" i="1"/>
  <c r="A65" i="1"/>
  <c r="A69" i="1"/>
  <c r="A71" i="1"/>
  <c r="A72" i="1"/>
  <c r="A74" i="1"/>
  <c r="A75" i="1"/>
  <c r="A76" i="1"/>
  <c r="A77" i="1"/>
  <c r="A78" i="1"/>
  <c r="A79" i="1"/>
  <c r="A82" i="1"/>
  <c r="A85" i="1"/>
  <c r="A93" i="1"/>
  <c r="A95" i="1"/>
  <c r="A130" i="1"/>
  <c r="A133" i="1"/>
  <c r="A135" i="1"/>
  <c r="A136" i="1"/>
  <c r="A138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9" i="2"/>
  <c r="G110" i="2"/>
  <c r="G111" i="2"/>
  <c r="E27" i="3" l="1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C28" i="3" l="1"/>
  <c r="D28" i="3"/>
  <c r="E28" i="3"/>
</calcChain>
</file>

<file path=xl/comments1.xml><?xml version="1.0" encoding="utf-8"?>
<comments xmlns="http://schemas.openxmlformats.org/spreadsheetml/2006/main">
  <authors>
    <author>tc={BD05B4E9-533D-442C-BF1E-4587BF569BF0}</author>
    <author>tc={163B21B8-0858-4D5B-911D-8A18C8A84CF0}</author>
    <author>tc={8D4BBC90-638A-44F4-9408-5EF4570D2CFA}</author>
    <author>tc={BC391831-FCC2-4AB9-A3AB-4986CA7BE373}</author>
    <author>tc={3D1B4332-33C8-4241-B65F-BE3865DD3D72}</author>
    <author>tc={78DEE236-C0EF-40DE-BC70-BFA4EB63E65C}</author>
  </authors>
  <commentList>
    <comment ref="E1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miesiąca.</t>
        </r>
      </text>
    </comment>
    <comment ref="F1" authorId="1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miesiąca.</t>
        </r>
      </text>
    </comment>
    <comment ref="G1" authorId="2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Wskazane typy powinny być spójne z informacjami wskazanymi w SZOP</t>
        </r>
      </text>
    </comment>
    <comment ref="H1" authorId="3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Należy wskazać typy ogólne spośród takich jak: przedsiębiorstwa, osoby fizyczne, administracja publiczna, przedsiębiorstwa realizujące cele publiczne, instytucje wspierające biznes, partnerstwa, służby publiczne inne niż administracja, instytucje ochrony zdrowia, rolnicy, rybacy, organizacje społeczne i związki wyznaniowe, instytucje nauki i edukacji</t>
        </r>
      </text>
    </comment>
    <comment ref="I1" authorId="4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Środki UE w PLN</t>
        </r>
      </text>
    </comment>
    <comment ref="J1" authorId="5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Środki UE w EUR</t>
        </r>
      </text>
    </comment>
  </commentList>
</comments>
</file>

<file path=xl/sharedStrings.xml><?xml version="1.0" encoding="utf-8"?>
<sst xmlns="http://schemas.openxmlformats.org/spreadsheetml/2006/main" count="1363" uniqueCount="539">
  <si>
    <t>CS</t>
  </si>
  <si>
    <t>NAZWA CELU SZCZEGÓŁOWEGO</t>
  </si>
  <si>
    <t>NR DZIAŁANIA</t>
  </si>
  <si>
    <t>NAZWA DZIAŁANIA</t>
  </si>
  <si>
    <t xml:space="preserve"> TERMIN ROZPOCZĘCIA NABORU</t>
  </si>
  <si>
    <t xml:space="preserve"> TERMIN ZAKOŃCZENIA NABORU </t>
  </si>
  <si>
    <t>TYP PROJEKTÓW</t>
  </si>
  <si>
    <t xml:space="preserve">                                                                                 </t>
  </si>
  <si>
    <t>KWOTA PRZEZNACZONA NA DOFINANSOWANIE PROJEKTÓW [PLN]</t>
  </si>
  <si>
    <t>KWOTA PRZEZNACZONA NA DOFINANSOWANIE PROJEKTÓW [EUR]</t>
  </si>
  <si>
    <t>SPOSÓB WYBORU</t>
  </si>
  <si>
    <t>OBSZAR GEOGRAFICZNY</t>
  </si>
  <si>
    <t>INSTYTUCJA OGŁASZAJĄCA NABÓR</t>
  </si>
  <si>
    <t>DODATKOWE INFORMACJE</t>
  </si>
  <si>
    <t>I. FUNDUSZE EUROPEJSKIE NA INTELIGENTNY ROZWÓJ</t>
  </si>
  <si>
    <t>1.1</t>
  </si>
  <si>
    <t>Budowa nowej oraz modernizacja istniejącej/dostosowanie infrastruktury badawczej wraz z zakupem i montażem aparatury i urządzeń laboratoryjnych w organizacjach badawczych</t>
  </si>
  <si>
    <t xml:space="preserve">Jednostki naukowe 
Organizacje badawcze 
Uczelnie wyższe </t>
  </si>
  <si>
    <t>konkurencyjny</t>
  </si>
  <si>
    <t>województwo śląskie</t>
  </si>
  <si>
    <t>1.2</t>
  </si>
  <si>
    <t>1. Infrastruktura B+R w przedsiębiorstwach
2. Prace B+R w przedsiębiorstwach</t>
  </si>
  <si>
    <t xml:space="preserve">Przedsiębiorstwa oraz przedsiębiorstwa w ramach partnerstw przedsiębiorstw lub partnerstw przedsiębiorstw z organizacjami badawczymi </t>
  </si>
  <si>
    <t>Możliwość uzyskania wsparcia dotyczyć będzie projektów badawczo - rozwojowych realizujących prace przemysłowe i prace eksperymentalno - rozwojowe lub same prace eksperymentalo - rozwojowe. Wsparcie będzie również udzielane na infrastrukturę służącą przedsiębiorstwom na rzecz prowadzenia przez nie prac B+R.  O wsparcie będą mogły ubiegać się duże, średnie, małe i mikro przedsiębiorstwa a także partnerstwa przedsiębiorstw lub partnerstwa przedsiębiorstw i organizacji badawczych.
Minimalna wartość dofinansowania, o którą będą musieli ubiegać się Wnioskodawcy wynosi 2 000 000,00 PLN. Jest to wartość obowiązująca do etapu podpisania umowy włącznie. Projekty będą musiały wpisywać się co najmniej w jedną z regionalnych inteligentnych specjalizacji województwa śląskiego, tj. energetykę, ICT, medycynę, zieloną gospodarkę lub przemysły wschodzące. Udzielane wsparcie będzie miało charakter dotacji.
Istnieje ryzyko nieogłoszenia naboru w wyznaczonym terminie.</t>
  </si>
  <si>
    <t>4. Wdrożenie wyników prac B+R</t>
  </si>
  <si>
    <t>przedsiębiorstwa</t>
  </si>
  <si>
    <t>Wsparcie udzielane będzie dużym, średnim, małym i mikro przedsiębiorstwom na rzecz wdrożenia wyników prac B+R. W ramach naboru przewiduje się  udzielenie wsparcia na wdrożenie wyników prac B+R własnych lub nabytych (Wnioskodawca będzie zobowiązany do potwierdzenia faktu przeprowadzenia całości prac B+R przez złożeniem wniosku). Projekty będą musiały wpisywać się co najmniej w jedną z regionalnych inteligentnych specjalizacji województwa śląskiego, tj. energetykę, ICT, medycynę, zieloną gospodarkę lub przemysły wschodzące. Wsparcie udzielane będzie na nabycie aktywów trwałych oraz wartości niematerialnych i prawnych. Dodatkowo przewiduje się wsparcie szkoleń pracowników. Minimalna wartość dofinansowania, o którą będą musieli ubiegać się Wnioskodawcy wynosi 800 000,00 PLN. Jest to wartość obowiązująca do etapu podpisania umowy włącznie. Wsparcie będzie miało charakter dotacji warunkowej.</t>
  </si>
  <si>
    <t>1.3</t>
  </si>
  <si>
    <t>Zarządzanie i wdrażanie regionalnego ekosystemu innowacji Województwa Śląskiego</t>
  </si>
  <si>
    <t xml:space="preserve">Samorząd Województwa </t>
  </si>
  <si>
    <t>niekonkurencyjny</t>
  </si>
  <si>
    <t>Wojewódzki Urząd Pracy</t>
  </si>
  <si>
    <t> </t>
  </si>
  <si>
    <t>1.4</t>
  </si>
  <si>
    <t xml:space="preserve">1. Cyfryzacja procesów back-office w podmiotach świadczących usługi publiczne oraz elementy smart city
2. Tworzenie i rozwój e-usług publicznych  
3. Digitalizacja i udostępnianie danych   </t>
  </si>
  <si>
    <t xml:space="preserve">Istnieje ryzyko nieogłoszenia naboru w wyznaczonym terminie.
</t>
  </si>
  <si>
    <t xml:space="preserve">Administracja publiczna, Przedsiębiorstwa realizujące cele publiczne, Partnerstwa, Służby publiczne, Organizacje społeczne i związki wyznaniowe, Instytucje nauki i edukacji  </t>
  </si>
  <si>
    <t>Istnieje ryzyko nieogłoszenia naboru w wyznaczonym terminie.</t>
  </si>
  <si>
    <t>1.6</t>
  </si>
  <si>
    <t>Zaprojektowanie i wdrożenie systemu wsparcia w formie voucherów dla nowopowstających i istniejących firm, do wykorzystania zgodnie z indywidualnymi potrzebami – na zdefiniowane usługi proinnowacyjne i rozwojowe.</t>
  </si>
  <si>
    <t>Fundusz Górnośląski S.A./Śląski Fundusz Rozwoju Sp. z o.o.</t>
  </si>
  <si>
    <t>1.8</t>
  </si>
  <si>
    <t>Innowacje cyfrowe w MŚP</t>
  </si>
  <si>
    <t>Przedsiębiorstwa z sektora MSP</t>
  </si>
  <si>
    <r>
      <rPr>
        <sz val="12"/>
        <rFont val="Calibri"/>
        <family val="2"/>
        <charset val="238"/>
        <scheme val="minor"/>
      </rPr>
      <t>Wsparcie będzie udzielane mikro, małym i średnim przedsiębiorstwom na wdrożenie  innowacji technologicznych w zakresie wykorzystania narzędzi ICT. Premiowane będą projekty, które cechować się będą innowacyjnością technologiczną w skali co najmniej regionu, stosowaną nie dłużej niż trzy lata. Wsparcie będzie udzielane na aktywa trwałe oraz wartości niematerialne i prawne. Dodatkowo przewiduje się wsparcie szkoleń pracowników. Minimalna wartość dofinansowania, o którą będą musieli ubiegać się Wnioskodawcy wynosi 500 000, 00 PLN. Jest to wartość obowiązująca do etapu podpisania umowy włącznie. Wsparcie będzie miało charakter dotacji.</t>
    </r>
  </si>
  <si>
    <t>1.9</t>
  </si>
  <si>
    <t xml:space="preserve">nie dotyczy </t>
  </si>
  <si>
    <t>Wsparcie rozwoju i konkurencyjności MŚP udzielane będzie  w formie zwrotnej. Nie planuje się wyboru projektu w trybie konkurencyjnym. Podmiotem realizującym projekt będzie Bank Gospodarstwa Krajwego wybrany na podstawie art. 59 ust 3 c) CPR.</t>
  </si>
  <si>
    <t>1.10</t>
  </si>
  <si>
    <t>Promocja eksportu i internacjonalizacja MŚP</t>
  </si>
  <si>
    <t>Instytucje otoczenia biznesu</t>
  </si>
  <si>
    <t xml:space="preserve">Projekt wspierany w drodze niekonkurencyjnej wynikający z przyczyn strategicznych. Wsparcie kierowane wyłącznie do podmiotów zidentyfikowanych w SZOP. Wsparcie będzie miało na celu wzmocnienie potencjału internacjonalizacyjnego przedsiębiorstw z kategorii MSP prowadzących działalność gospodarczą w województwie śląskim. </t>
  </si>
  <si>
    <t>II. FUNDUSZE EUROPEJSKIE NA ZIELONY ROZWÓJ</t>
  </si>
  <si>
    <t>2.2</t>
  </si>
  <si>
    <t>1. Modernizacja energetyczna budynków użyteczności publicznej, w tym budynków zabytkowych.
2. Działania edukacyjne związane z poprawą efektywności energetycznej.</t>
  </si>
  <si>
    <t>Administracja publiczna, 
Służby publiczne, 
Partnerstwa,
Organizacje społeczne i związki wyznaniowe,
Przedsiębiorstwa realizujące cele publiczne,
Instytucje ochrony zdrowia,
Instytucje nauki i edukacji</t>
  </si>
  <si>
    <r>
      <t xml:space="preserve">Tryb wyboru: </t>
    </r>
    <r>
      <rPr>
        <b/>
        <sz val="11"/>
        <rFont val="Calibri"/>
        <family val="2"/>
        <charset val="238"/>
      </rPr>
      <t>ZIT Subregionu Centralnego</t>
    </r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</si>
  <si>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Południowego
</t>
    </r>
    <r>
      <rPr>
        <sz val="12"/>
        <rFont val="Calibri"/>
        <family val="2"/>
        <charset val="238"/>
        <scheme val="minor"/>
      </rPr>
      <t>Nabór zostanie uruchomiony pod warunkiem akceptacji przez ZW Strategii ZIT</t>
    </r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</si>
  <si>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Północnego
</t>
    </r>
    <r>
      <rPr>
        <sz val="12"/>
        <rFont val="Calibri"/>
        <family val="2"/>
        <charset val="238"/>
        <scheme val="minor"/>
      </rPr>
      <t>Nabór zostanie uruchomiony pod warunkiem akceptacji przez ZW Strategii ZIT</t>
    </r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</si>
  <si>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Zachodniego
</t>
    </r>
    <r>
      <rPr>
        <sz val="12"/>
        <rFont val="Calibri"/>
        <family val="2"/>
        <charset val="238"/>
        <scheme val="minor"/>
      </rPr>
      <t>Nabór zostanie uruchomiony pod warunkiem akceptacji przez ZW Strategii ZIT</t>
    </r>
  </si>
  <si>
    <t>2.6</t>
  </si>
  <si>
    <t xml:space="preserve">1.	Magazyny energii z odnawialnych źródeł, na potrzeby istniejącej instalacji OZE (projekty inne niż parasolowe i grantowe).
2.	Magazyny energii z odnawialnych źródeł, na potrzeby istniejącej instalacji OZE (projekty parasolowe i grantowe).
</t>
  </si>
  <si>
    <t>wojewódzwo śląskie (podregion częstochowski)</t>
  </si>
  <si>
    <t>Nabór dedykowany dla subregionu północnego, ale nie w formule ZIT</t>
  </si>
  <si>
    <t>2.11</t>
  </si>
  <si>
    <t xml:space="preserve">1. Budowa i modernizacja sieci kanalizacyjnych dla ścieków komunalnych oraz budowa i modernizacja sieci kanalizacji deszczowej. 
2. Budowa i modernizacja oczyszczalni ścieków komunalnych.  
3. Budowa i modernizacja instalacji do zagospodarowania komunalnych osadów ściekowych. 
4. Budowa i modernizacja systemów zaopatrzenia w wodę. </t>
  </si>
  <si>
    <t xml:space="preserve">Przedsiębiorstwa realizujące cele publiczne, 
Partnerstwa, 
Służby publiczne, 
Organizacje społeczne i związki wyznaniowe, Administracja publiczna </t>
  </si>
  <si>
    <t xml:space="preserve">Nabór konkursowy z kopertą środków dla subregionu północnego z Kontraktu Programowego
</t>
  </si>
  <si>
    <t>2.14</t>
  </si>
  <si>
    <t>1. Ochrona i regeneracja obszarów chronionych wraz z kampanią informacyjno-edukacyjną zwiększającą poziom świadomości ekologicznej. 
2. Ochrona różnorodności biologicznej wraz z kampanią informacyjno-edukacyjną zwiększającą poziom świadomości ekologicznej.</t>
  </si>
  <si>
    <t xml:space="preserve">Organizacje społeczne i związki wyznaniowe, 
Służby publiczne, 
Administracja publiczna 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</si>
  <si>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</t>
  </si>
  <si>
    <t xml:space="preserve">Partnerstwa, 
Przedsiębiorstwa, 
Organizacje społeczne i związki wyznaniowe, 
Administracja publiczna </t>
  </si>
  <si>
    <t xml:space="preserve">III FUNDUSZE EUROPEJSKIE DLA ZRÓWNOWAŻONEJ MOBILNOŚCI										</t>
  </si>
  <si>
    <t>3.1</t>
  </si>
  <si>
    <t xml:space="preserve">Zakup taboru autobusowego/trolejbusowego </t>
  </si>
  <si>
    <t>Administracja publiczna, Przedsiębiorstwa realizujące cele publiczne</t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</si>
  <si>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Centralnego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</si>
  <si>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r>
      <rPr>
        <sz val="12"/>
        <rFont val="Calibri"/>
        <family val="2"/>
        <charset val="238"/>
        <scheme val="minor"/>
      </rP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Południowego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</si>
  <si>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r>
      <rPr>
        <sz val="12"/>
        <rFont val="Calibri"/>
        <family val="2"/>
        <charset val="238"/>
        <scheme val="minor"/>
      </rP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Północnego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</si>
  <si>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r>
      <rPr>
        <sz val="12"/>
        <rFont val="Calibri"/>
        <family val="2"/>
        <charset val="238"/>
        <scheme val="minor"/>
      </rP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Zachodniego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</si>
  <si>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t>3.2</t>
  </si>
  <si>
    <t xml:space="preserve">1. Budowa, przebudowa, rozbudowa infrastruktury związanej ze zrównoważoną mobilnością miejską (centra przesiadkowe wraz z infrastrukturą towarzyszącą). 
2. Inteligentne systemy transportowe (ITS) dla rozwoju zrównoważonego transportu miejskiego.  </t>
  </si>
  <si>
    <t xml:space="preserve">Administracja publiczna </t>
  </si>
  <si>
    <r>
      <rPr>
        <sz val="12"/>
        <rFont val="Calibri"/>
        <family val="2"/>
        <charset val="238"/>
        <scheme val="minor"/>
      </rP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Centralnego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</si>
  <si>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Północnego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</si>
  <si>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t>3.3</t>
  </si>
  <si>
    <t>Budowa/ przebudowa sieci regionalnych tras rowerowych.</t>
  </si>
  <si>
    <t xml:space="preserve">IV FUNDUSZE EUROPEJSKIE DLA SPRAWNEGO TRANSPORTU										</t>
  </si>
  <si>
    <t>4.1</t>
  </si>
  <si>
    <t xml:space="preserve">Budowia, przebudowia, modernizacjia lub zmiana przebiegu dróg wojewódzkich, w tym w miastach na prawach powiatu.  </t>
  </si>
  <si>
    <t xml:space="preserve">Ryzyko wydłużenia naboru w sytuacji nieprzjęcia Regionalnego Planu Transportowego
</t>
  </si>
  <si>
    <t>4.3</t>
  </si>
  <si>
    <t>1. Zakup taboru kolejowego do przewozów o charakterze regionalnym</t>
  </si>
  <si>
    <t>Ryzyko wydłużenia naboru w sytuacji nieprzjęcia Regionalnego Planu Transportowego</t>
  </si>
  <si>
    <t>2. Rozbudowa i doposażenie zaplecza technicznego</t>
  </si>
  <si>
    <t xml:space="preserve">Przedsiębiorstwa realizujące cele publiczne </t>
  </si>
  <si>
    <t>V FUNDUSZE EUROPEJSKIE DLA RYNKU PRACY</t>
  </si>
  <si>
    <t>5.1</t>
  </si>
  <si>
    <t>Projekty z zakresu kompleksowej aktywizacji zawodowo-edukacyjnej, w ramach których są realizowane instrumenty i usługi rynku pracy wskazane w ustawie właściwej regulującej politykę rynku pracy.</t>
  </si>
  <si>
    <t>Powiatowe Urzędy Pracy</t>
  </si>
  <si>
    <t>5.2</t>
  </si>
  <si>
    <t xml:space="preserve">
Projekty z zakresu kompleksowego wsparcia, w ramach których są realizowane instrumenty i usługi rynku pracy wskazane w ustawie właściwej regulującej politykę rynku pracy, dotyczące głównych zadań Ochotniczych Hufców Pracy.</t>
  </si>
  <si>
    <t>Ochotnicze Hufce Pracy</t>
  </si>
  <si>
    <t>5.3</t>
  </si>
  <si>
    <t>Projekty w ramach Inicjatywy ALMA</t>
  </si>
  <si>
    <t>Wszystkie podmioty – z wyłączeniem osób fizycznych (nie dotyczy osób prowadzących działalność gospodarczą lub oświatową na podstawie przepisów odrębnych)</t>
  </si>
  <si>
    <t>5.4</t>
  </si>
  <si>
    <t>1.Indywidualizacja wsparcia oraz doradztwo zawodowe. 
2.Nabywanie, podwyższanie lub dostosowywanie kwalifikacji i kompetencji zawodowych.</t>
  </si>
  <si>
    <t>5.5</t>
  </si>
  <si>
    <t>1. wspieranie polskich bezrobotnych i poszukujących pracy ze zidentyfikowanych sektorów rynku pracy, branż, zawodów lub kompetencji, w których występuje nadwyżka lub równowaga na wojewódzkim lub krajowym rynku pracy, w znalezieniu zatrudnienia za granicą w państwach UE;
2. wspieranie Polaków przebywających za granicą na terenie państw UE ze zidentyfikowanych sektorów rynku pracy, branż, zawodów lub kompetencji, w których występuje deficyt potencjalnych pracowników na terenie
województwa lub kraju (występują trudności w rekrutacji pracowników), w znalezieniu zatrudnienia w Polsce; c) wspieranie polskich pracodawców w rekrutacji i zatrudnieniu pracowników (bezrobotnych lub poszukujących pracy) przebywających za granicą w państwach UE (dotyczy to zarówno cudzoziemców będących obywatelami tych państw jak i Polaków przebywających za granicą na terenie tych państw) ze zidentyfikowanych sektorów rynku pracy, branż, zawodów lub kompetencji, w których występuje deficyt potencjalnych pracowników na terenie województwa lub kraju (występują trudności w rekrutacji pracowników);
4. wspieranie polskich bezrobotnych i poszukujących pracy oraz pracodawców w korzystaniu z mobilności na rynku pracy w obszarach transgranicznych (przygranicznych).</t>
  </si>
  <si>
    <t>Wojewódzki Urząd Pracy w Katowicach</t>
  </si>
  <si>
    <t>województwo śląśkie</t>
  </si>
  <si>
    <t>5.6</t>
  </si>
  <si>
    <t>Szkolenia  dla pracowników IRP</t>
  </si>
  <si>
    <t>5.7</t>
  </si>
  <si>
    <t xml:space="preserve">1. Diagnoza/badanie brakujących kompetencji (kwalifikacji/umiejętności) na śląskim rynku pracy w nowoczesnej gospodarce.
2. Wypracowanie list brakujących kompetencji w obszarach technologicznych i w administracji publicznej. 
3.     Przygotowanie szkoleń dla pracowników administracji publicznej w oparciu o wypracowaną listę brakujących kompetencji oraz ustawę Pzp, tj.:
  - opracowanie tematyki szkoleń na podstawie wyników badania,
 - dokonanie wyboru wykonawcy/wykonawców szkoleń w oparciu o ustawę Pzp.
4. Realizacja szkoleń dla pracowników publicznych służb zatrudnienia zgodnie z wynikami badania dla obszaru administracja publiczna.
5. Zaprojektowanie i uruchomienie strony internetowej z informacjami o projekcie dla pracowników służb zatrudnienia oraz wszystkich zainteresowanych prognozą zapotrzebowania na kompetencje na śląskim rynku pracy.
</t>
  </si>
  <si>
    <t>5.8</t>
  </si>
  <si>
    <t xml:space="preserve">1. Stworzenie systemu wymiany informacji pomiędzy instytucjami, w tym określenie zasad współpracy międzyinstytucjonalnej podczas realizacji działań z zakresu poradnictwa zawodowego skierowanych do różnych grup odbiorców. 
2. Opracowanie międzyinstytucjonalnego systemu wsparcia z zakresu poradnictwa zawodowego w woj. śląskim – w postaci standardów postępowania w pracy z różnymi grupami odbiorców.
3. Stworzenie platformy internetowej służącej wymianie informacji, kontaktu z klientem oraz zawierającej narzędzia do określania predyspozycji zawodowych.
4. Pilotaż wypracowanych rozwiązań, tj.:
    a. Szkolenia dla doradców zawodowych realizujących zadania z zakresu poradnictwa zawodowego w różnych instytucjach,
    b. Prowadzenie poradnictwa zawodowego dla różnych grup odbiorców w oparciu o wypracowane standardy, w tym z wykorzystaniem platformy internetowej.
5. Szkolenia wdrożeniowe skierowane do przedstawicieli instytucji realizujących zadania z zakresu poradnictwa zawodowego, w tym projektodawców EFS.
6. Przetestowanie przez partnerów projektu utworzonej regionalnej platformy internetowej z funkcjonalnością kontaktu z klientem, wymiany informacji i dobrych praktyk z doradcami zawodowymi, możliwością interaktywnego skorzystania z zasobów portalu.
</t>
  </si>
  <si>
    <t>5.9</t>
  </si>
  <si>
    <t>Projekt z zakresu kompleksowego wsparcia w postaci podniesienia potencjału pracowników urzędów pracy województwa śląskiego oraz innych uprawnionych instytucji EURES-T Beskydy do świadczenia usług w ramach sieci EURES.</t>
  </si>
  <si>
    <t>5.10</t>
  </si>
  <si>
    <t>Projekt z zakresu kompleksowego wsparcia w postaci podniesienia potencjału pracowników urzędów pracy województwa śląskiego do świadczenia usług w ramach sieci EURES.</t>
  </si>
  <si>
    <t>5.11</t>
  </si>
  <si>
    <t>1.	Szkolenia dla przedsiębiorców przy wykorzystaniu BUR. 
W ramach interwencji realizowane będą szkolenia  mające na celu eliminację działań dyskryminujących oraz wdrażania w organizacji działań mających na celu praktyczny work life balance.</t>
  </si>
  <si>
    <t>Wszystkie podmioty (z wyłączeniem osób fizycznych, nie dotyczy osób prowadzących działalność gospodarczą lub oświatową na podstawie przepisów odrębnych) - typy beneficjentów zostaną doprecyzowane w SZOP</t>
  </si>
  <si>
    <t xml:space="preserve">2.Szkolenia dla pracodawców nie będących przedsiębiorcami;
W ramach interwencji realizowane będą szkolenia mające na celu eliminację działań dyskryminujących oraz wdrażania w organizacji działań mających na celu praktyczny work life balance.
</t>
  </si>
  <si>
    <t>Jednostki Samorządu Terytorialnego - typy beneficjentów zostaną doprecyzowane w SZOP</t>
  </si>
  <si>
    <t>3. Szkolenia i doradztwo psychologiczne dla osób powracających na rynek pracy po przerwie związanej z opieką nad dzieckiem/osobą potrzebującą wsparcia w codziennym funkcjonowaniu (praktyczny work life balance).</t>
  </si>
  <si>
    <t>5.12</t>
  </si>
  <si>
    <t>II kwartał 2024</t>
  </si>
  <si>
    <t>III kwartał 2024</t>
  </si>
  <si>
    <t>Wdrażanie programów rehabilitacji medycznej ułatwiających powrót do pracy bądź utrzymanie zatrudnienia</t>
  </si>
  <si>
    <t xml:space="preserve">Istnieje możliwość nieuruchomienia naboru we wskazanym okresie </t>
  </si>
  <si>
    <t>5.14</t>
  </si>
  <si>
    <t xml:space="preserve">1. Szkolenia i studia podyplomowe dla pracowników gminnych i powiatowych jednostek samorządu terytorialnego Subregionu Północnego, w tym pracowników ZIT,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 </t>
  </si>
  <si>
    <t>Wszystkie podmioty – z wyłączeniem osób fizycznych (nie dotyczy osób prowadzących działalność gospodarczą lub oświatową na podstawie przepisów odrębnych) - konkurenycjny
Samorząd Województwa Śląskiego - niekonkurencyjny</t>
  </si>
  <si>
    <t>subregion północny</t>
  </si>
  <si>
    <t>Nabór zostanie uruchomiony pod warunkiem akceptacji przez ZW  Strategii ZIT</t>
  </si>
  <si>
    <t xml:space="preserve">1. Szkolenia i studia podyplomowe dla pracowników gminnych i powiatowych jednostek samorządu terytorialnego Subregionu Zachodniego, w tym pracowników ZIT,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 </t>
  </si>
  <si>
    <t>subregion zachodni</t>
  </si>
  <si>
    <t xml:space="preserve">1. Szkolenia i studia podyplomowe dla pracowników gminnych i powiatowych jednostek samorządu terytorialnego Subregionu Południowego, w tym pracowników ZIT,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 </t>
  </si>
  <si>
    <t>subregion południowy</t>
  </si>
  <si>
    <t xml:space="preserve">1. Szkolenia i studia podyplomowe dla pracowników gminnych i powiatowych jednostek samorządu terytorialnego, w tym pracowników ZIT,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 </t>
  </si>
  <si>
    <t>5.15</t>
  </si>
  <si>
    <t xml:space="preserve">Szkolenia/doradztwo w ramach PSF. </t>
  </si>
  <si>
    <t>5.16</t>
  </si>
  <si>
    <t>Wsparcie o charakterze outplacementu dla przedsiębiorców, pracowników zagrożonych zwolnieniem, przewidzianych do zwolnienia lub zwolnionych m.in. z przyczyn niedotyczących pracownika, przyczyn restrukturyzacyjnych, adaptacyjnych i modernizacyjnych przedsiębiorstwa</t>
  </si>
  <si>
    <t>VI FUNDUSZE EUROPEJSKIE DLA EDUKACJI</t>
  </si>
  <si>
    <t>6.2</t>
  </si>
  <si>
    <t>1. Podniesienie jakości edukacji w kształceniu ogólnym.
3. Organizacja pozaszkolnych form kształcenia.
4. Doradztwo edukacyjno-zawodowe w kształceniu ogólnym</t>
  </si>
  <si>
    <t>6.3</t>
  </si>
  <si>
    <t>2. Dostosowanie kształcenia zawodowego do potrzeb rynku pracy.
3. Edukacja włączająca w kształceniu zawodowym.
4. Organizacja pozaszkolnych form kształcenia</t>
  </si>
  <si>
    <t>6.4</t>
  </si>
  <si>
    <t>Działania upowszechniające pozaszkolne formy edukacji z wykorzystaniem potencjału Planetarium Śląskiego</t>
  </si>
  <si>
    <t>Zwiększenie atrakcyjności kształcenia zawodowego w województwie śląskim</t>
  </si>
  <si>
    <t>Inicjatywy na rzecz badania potrzeb edukacyjnych w województwie śląskim</t>
  </si>
  <si>
    <t>6.6</t>
  </si>
  <si>
    <t>Szkolenia/doradztwo w ramach PSF.</t>
  </si>
  <si>
    <t>6.7</t>
  </si>
  <si>
    <t>1. możliwości przejścia oceny, np. audytu umiejętności39) , w celu określenia posiadanych umiejętności i potrzeb w zakresie ich poprawy, w tym z wykorzystaniem modelu Bilansu Kompetencji, oraz 2. dopasowanych i elastycznych ofert uczenia się, zgodnych z wynikami audytu umiejętności, oraz 3. walidacji nabytych umiejętności podstawowych lub certyfikowania kwalifikacji, w tym zachęcenie do założenia „Mojego portfolio” lub konta Europass;</t>
  </si>
  <si>
    <t>6.8</t>
  </si>
  <si>
    <t>6.9</t>
  </si>
  <si>
    <t>Wdrożenie  modelu „Lokalnych Ośrodków Wiedzy i Edukacji (LOWE)”40) , wypracowany w PO WER</t>
  </si>
  <si>
    <t>VII FUNDUSZE EUROPEJSKIE DLA SPOŁECZEŃSTWA</t>
  </si>
  <si>
    <t>7.1</t>
  </si>
  <si>
    <t>Wzmocnienie sektora ekonomii społecznej</t>
  </si>
  <si>
    <t>Akredytowane podmioty świadczące usługi na rzecz podmiotów ekonomii społecznej (OWES) - typy beneficjentów zostaną doprecyzowane w SZOP</t>
  </si>
  <si>
    <t>7.2</t>
  </si>
  <si>
    <t>1. Aktywizacja społeczno-zawodowa osób i rodzin
2. Proces reintegracji społecznej i zawodowej prowadzony przez podmioty reintegracyjne</t>
  </si>
  <si>
    <t>7.3</t>
  </si>
  <si>
    <t>a) wspieranie migrantów oraz pracodawców w procesie integracji cudzoziemców na rynku pracy; b) usługi dla cudzoziemców, w tym o charakterze kompleksowych ścieżek integracji, które pozwolą im na lepsze funkcjonowanie w polskim społeczeństwie, m.in. kursy języka polskiego, szkolenia z zakresu wartości i kultury polskiej, szkolenia umożliwiające zdobycie kwalifikacji, dostarczanie praktycznych informacji dotyczących różnych aspektów życia w Polsce, porady prawne itp.; c) działania na rzecz społeczeństwa przyjmującego i jego instytucji, w tym przeciwdziałanie dyskryminacji, budowanie wiedzy i potencjału podmiotów działających na rzecz migrantów; – z uwzględnieniem demarkacji i komplementarności z działaniami w ramach FERS (obejmującymi m.in. wypracowanie i koordynację wdrożenia standardu obsługi cudzoziemców przez PSZ oraz tworzenie i modernizację punktów obsługi cudzoziemców w ramach sieci PSZ).</t>
  </si>
  <si>
    <t>7.4</t>
  </si>
  <si>
    <t>1. Usługi opiekuńcze, asystenckie, wytchnieniowe  i wsparcie opiekunów faktycznych 
2. Usługi świadczone w ośrodkach wsparcia w formie dziennej
3. Mieszkania chronione, wspomagane i inne formy  mieszkalnictwa wspólnego, w tym rodzinne domy pomocy 
4. Deinstytucjonalizacja placówek całodobowych</t>
  </si>
  <si>
    <t>7.5</t>
  </si>
  <si>
    <t>Koordynacja usług społecznych - upowszechnianie i tworzenie CUS</t>
  </si>
  <si>
    <t>Województwo Śląskie - Regionalny Ośrodek Polityki Społecznej</t>
  </si>
  <si>
    <t>Rozwój środowiskowej oferty świadczenia usług przez DPS</t>
  </si>
  <si>
    <t>Działania na rzecz aktywizacji osób w wieku senioralnym potrzebujących wsparcia w codziennym funkcjonowaniu</t>
  </si>
  <si>
    <t>Wsparcie kadr pomocy i integracji społecznej w regionie</t>
  </si>
  <si>
    <t>7.7</t>
  </si>
  <si>
    <t>1. Wsparcie rodzin przeżywających trudności opiekuńczo-wychowawcze lub w kryzysie
2.  Usługi dla dzieci wymagających wsparcia 
3. Usługi w zakresie interwencji kryzysowej i przeciwdziałania przemocy
4. Wsparcie dzieci i młodzieży przebywającej w instytucjach całodobowych
5. Budowanie zdolności organizacyjnych partnerów społeczeństwa obywatelskiego (typ uzupełniający)</t>
  </si>
  <si>
    <t xml:space="preserve">1.Deinstytucjonalizacja pieczy zastępczej i  wsparcie osób usamodzielnianych opuszczających pieczę zastępczą
2. Wsparcie dzieci i młodzieży przebywającej w instytucjach całodobowych </t>
  </si>
  <si>
    <t>7.8</t>
  </si>
  <si>
    <t>Rozwój usług adopcyjnych</t>
  </si>
  <si>
    <t>Województwo Śląskie - Śląski Ośrodek Adopcyjny</t>
  </si>
  <si>
    <t>Deinstytucjonalizacja wojewódzkiej pieczy zastępczej</t>
  </si>
  <si>
    <t>VIII FUNDUSZE EUROPEJSKIE NA INFRASTRUKTURĘ DLA MIESZKAŃCA</t>
  </si>
  <si>
    <t>8.1</t>
  </si>
  <si>
    <t>Przebudowa, budowa, remont pomieszczeń w obiektach infrastruktury
szkolnictwa wyższego wraz z zapewnieniem wyposażenia oraz dostosowaniem
infrastruktury do edukacji włączającej.</t>
  </si>
  <si>
    <t>Administracja rządowa, Jednostki naukowe, Jednostki Samorządu Terytorialnego,
Organizacje badawcze, Uczelnie</t>
  </si>
  <si>
    <t>wojewódzwo śląskie (4 subregiony)</t>
  </si>
  <si>
    <t>8.3</t>
  </si>
  <si>
    <t>Przebudowa, budowa , remont sal do praktycznej nauki zawodu wraz z zapewnieniem wyposażenia oraz dostosowaniem infrastruktury do kształcenia włączającego uczniów</t>
  </si>
  <si>
    <t xml:space="preserve">Instytucje nauki i edukacji 
Administracja publiczna 
Instytucje wspierające biznes 
Organizacje społeczne i związki wyznaniowe </t>
  </si>
  <si>
    <t>8.7</t>
  </si>
  <si>
    <t>Przedsięwzięcia w obszarze kultury i dziedzictwa kulturowego oraz produkty turystyczne o skali regionalnej</t>
  </si>
  <si>
    <t xml:space="preserve">Administracja publiczna 
Służby publiczne 
Organizacje społeczne i związki wyznaniowe </t>
  </si>
  <si>
    <t xml:space="preserve">IX FUNDUSZE EUROPEJSKIE NA ROZWÓJ TERYTORIALNY										</t>
  </si>
  <si>
    <t>9.2</t>
  </si>
  <si>
    <t>nabór otwarty</t>
  </si>
  <si>
    <t>Inicjatywy rozwoju terytorialnego, w tym przygotowanie strategii terytorialnych</t>
  </si>
  <si>
    <t>Zintegrowane Inwestycje Terytorialne (ZIT)</t>
  </si>
  <si>
    <t xml:space="preserve">X FUNDUSZE EUROPEJSKIE NA TRANSFORMACJĘ 										</t>
  </si>
  <si>
    <t>10.1</t>
  </si>
  <si>
    <t xml:space="preserve">Wykorzystanie terenów zdegradowanych  w celu rozwoju regionu poprzez inwestycje przedsiębiorstw </t>
  </si>
  <si>
    <t>przedsiębiorstwa z sektora MSP, duże przedsiębiorstwa</t>
  </si>
  <si>
    <t>województwo śląskie (podregiony - katowicki, bielski, tyski, rybnicki, gliwicki, bytomski; sosnowiecki)</t>
  </si>
  <si>
    <r>
      <rPr>
        <sz val="12"/>
        <rFont val="Calibri"/>
        <family val="2"/>
        <charset val="238"/>
        <scheme val="minor"/>
      </rPr>
      <t>Wsparciem objęte zostaną inwestycje polegające na zagospodarowaniu terenów i
obiektów na terenach poprzemysłowych, zdewastowanych i zdegradowanych na
cele gospodarcze, środowiskowe, społeczne, edukacyjne. Wsparcie skierowane będzie na działania związane z zagospodarowaniem terenów
poprzemysłowych, w tym w szczególności pogórniczych, obiektów przemysłowych, zdewastowanych, zdegradowanych, jak również ich adaptacja. Minimalna wartość dofinasnowania, o którą będą musieli ubiegać się Wnioskodawcy wynosi 10 000 000,00 PLN. Wsparcie będzie miało charakter dotacji.</t>
    </r>
  </si>
  <si>
    <t>10.3</t>
  </si>
  <si>
    <t>Makroinwestycje w MŚP</t>
  </si>
  <si>
    <t>przedsiębiorstwa z sektora MSP</t>
  </si>
  <si>
    <t>O wsparcie będą mogły ubiegać się mikro, małe i średnie przedsiębiorstwa. Projekt będzie musiał przyczyniać się do transformacji województwa śląskiego m.in. poprzez dywersyfikację lub zasadniczą zmianę (w tym automatyzację) procesu produkcji. Nabór będzie skierowany do przedsiębiorstw produkcyjnych jak i usługowych. Wsparcie będzie udzielane na aktywa trwałe oraz wartości niematerialne i prawne.  Minimalna wartość dofinansowania, o którą będą musieli ubiegać się Wnioskodawcy wynosi 5 000 000,00 PLN. Jest to wartość obowiązująca na etapie aplikowania (do wyboru projektu włącznie)Wsparcie będzie miało charakter dotacji.</t>
  </si>
  <si>
    <t>Mikroinwestycje w MŚP</t>
  </si>
  <si>
    <t>O wsparcie będą mogły ubiegać się mikro, małe i średnie przedsiębiorstwa. Projekt będzie musiał przyczyniać się do transformacji województwa śląskiego m.in. poprzez dywersyfikację lub zasadniczą zmianę (w tym automatyzację) procesu produkcji. Nabór będzie skierowany do przedsiębiorstw produkcyjnych jak i usługowych. Wsparcie będzie udzielane na aktywa trwałe oraz wartości niematerialne i prawne. Dodatkowo przewiduje się wsparcie szkoleń pracowników. Minimalna wartość dofinansowania, o którą będą musieli ubiegać się Wnioskodawcy wynosi  500 000,00 PLN. Wartość ogółem projektu nie może przekroczyć 2 000 000,00 PLN. Są to wartości obowiązujące do etapu podpisania umowy włącznie. Pomoc będzie udzielana w formie pomocy de minimis.  Wsparcie będzie miało charakter dotacji.</t>
  </si>
  <si>
    <t>10.5</t>
  </si>
  <si>
    <t xml:space="preserve">Budowa i rozwój infrastruktury, w tym badawczo-rozwojowej, parków technologicznych,  hubów technologicznych, centrów projektowych, centrów nauki przyczyniających się do transformacji podregionów górniczych </t>
  </si>
  <si>
    <t xml:space="preserve">Administracja publiczna. 
Służby publiczne. 
Instytucje wspierające biznes. 
Partnerstwa. 
Instytucje nauki i edukacji </t>
  </si>
  <si>
    <t>województwo śląskie (podregiony katowicki, tyski, bytomski, gliwicki, sosnowiecki, rybnicki, bielski)</t>
  </si>
  <si>
    <t>10.6</t>
  </si>
  <si>
    <t>Infrastruktura służąca do produkcji i/lub magazynowania energii z odnawialnych źródeł (projekty inne niż parasolowe i grantowe)</t>
  </si>
  <si>
    <t>Infrastruktura służąca do produkcji i/lub magazynowania energii z odnawialnych źródeł w projektach parasolowych i grantowych.</t>
  </si>
  <si>
    <t xml:space="preserve">Administracja publiczna, 
Służby publiczne, 
Partnerstwa,
Organizacje społeczne i związki wyznaniowe,
Przedsiębiorstwa realizujące cele publiczne,
Instytucje ochrony zdrowia,
Instytucje nauki i edukacji </t>
  </si>
  <si>
    <r>
      <t>Tryb wyboru:</t>
    </r>
    <r>
      <rPr>
        <b/>
        <sz val="11"/>
        <rFont val="Calibri"/>
        <family val="2"/>
        <charset val="238"/>
      </rPr>
      <t xml:space="preserve"> ZIT Subregionu Centralnego</t>
    </r>
    <r>
      <rPr>
        <sz val="11"/>
        <rFont val="Calibri"/>
        <family val="2"/>
        <charset val="238"/>
      </rPr>
      <t xml:space="preserve">
Ogłoszenie o naborze będzie uzależnione od postępów w rozstrzygnięciu naboru konkurencyjnego (nie w trybie ZIT) w tym działaniu.</t>
    </r>
  </si>
  <si>
    <r>
      <t xml:space="preserve">Tryb wyboru: </t>
    </r>
    <r>
      <rPr>
        <b/>
        <sz val="11"/>
        <rFont val="Calibri"/>
        <family val="2"/>
        <charset val="238"/>
      </rPr>
      <t xml:space="preserve">ZIT Subregionu Południowego
</t>
    </r>
    <r>
      <rPr>
        <sz val="11"/>
        <rFont val="Calibri"/>
        <family val="2"/>
        <charset val="238"/>
      </rPr>
      <t>Nabór zostanie uruchomiony pod warunkiem akceptacji przez ZW Strategii ZIT
Ogłoszenie o naborze będzie uzależnione od postępów w rozstrzygnięciu naboru konkurencyjnego (nie w trybie ZIT) w tym działaniu.</t>
    </r>
  </si>
  <si>
    <r>
      <t xml:space="preserve">Tryb wyboru: </t>
    </r>
    <r>
      <rPr>
        <b/>
        <sz val="11"/>
        <rFont val="Calibri"/>
        <family val="2"/>
        <charset val="238"/>
      </rPr>
      <t xml:space="preserve">ZIT Subregionu Zachodniego
</t>
    </r>
    <r>
      <rPr>
        <sz val="11"/>
        <rFont val="Calibri"/>
        <family val="2"/>
        <charset val="238"/>
      </rPr>
      <t>Nabór zostanie uruchomiony pod warunkiem akceptacji przez ZW Strategii ZIT
Ogłoszenie o naborze będzie uzależnione od postępów w rozstrzygnięciu naboru konkurencyjnego (nie w trybie ZIT) w tym działaniu.</t>
    </r>
  </si>
  <si>
    <t>Administracja publiczna, 
Partnerstwa</t>
  </si>
  <si>
    <r>
      <t xml:space="preserve">Tryb wyboru: </t>
    </r>
    <r>
      <rPr>
        <b/>
        <sz val="11"/>
        <rFont val="Calibri"/>
        <family val="2"/>
        <charset val="238"/>
      </rPr>
      <t xml:space="preserve">ZIT Subregionu Centralnego
</t>
    </r>
    <r>
      <rPr>
        <sz val="11"/>
        <rFont val="Calibri"/>
        <family val="2"/>
        <charset val="238"/>
      </rPr>
      <t>Nabór zostanie uruchomiony pod warunkiem akceptacji przez ZW Strategii ZIT
Ogłoszenie o naborze będzie uzależnione od postępów w rozstrzygnięciu naboru konkurencyjnego (nie w trybie ZIT) w tym działaniu.</t>
    </r>
  </si>
  <si>
    <t>10.7</t>
  </si>
  <si>
    <t>Rekultywacja terenów poprzemysłowych, zdewastowanych, zdegradowanych na cele środowiskowe</t>
  </si>
  <si>
    <t xml:space="preserve">Administracja publiczna, 
Przedsiębiorstwa, 
Przedsiębiorstwa realizujące cele publiczne,
Zintegrowane Inwestycje Terytorialne (ZIT), Organizacje społeczne i związki wyznaniowe, Służby publiczne, 
Instytucje nauki i edukacji </t>
  </si>
  <si>
    <t>10.9</t>
  </si>
  <si>
    <t>Ponowne wykorzystanie terenów poprzemysłowych, zdewastowanych, zdegradowanych na cele rozwojowe regionu</t>
  </si>
  <si>
    <t xml:space="preserve">Administracja publiczna. 
Służby publiczne. 
Partnerstwa. 
Organizacje społeczne i związki wyznaniowe. 
Instytucje nauki i edukacji. </t>
  </si>
  <si>
    <t>2023-07-31</t>
  </si>
  <si>
    <t xml:space="preserve">Ponowne wykorzystanie terenów poprzemysłowych, zdewastowanych, zdegradowanych na cele rozwojowe regionu </t>
  </si>
  <si>
    <t>Nabór dla projektów z gotową dokumentacją architetoniczno-budowlaną oraz realizowanych w trybie "zaprojektuj i wybuduj"</t>
  </si>
  <si>
    <t>10.11</t>
  </si>
  <si>
    <t>Infrastruktura monitorowania procesów transformacji</t>
  </si>
  <si>
    <t>Administracja publiczna 
Instytucje nauki i edukacji 
Służby publiczne</t>
  </si>
  <si>
    <t xml:space="preserve">Administracja publiczna 
Instytucje nauki i edukacji 
</t>
  </si>
  <si>
    <t>10.12</t>
  </si>
  <si>
    <t>Nie dotyczy</t>
  </si>
  <si>
    <t>Administracja publiczna</t>
  </si>
  <si>
    <t xml:space="preserve">niekonkurencyjny </t>
  </si>
  <si>
    <t>województwo śląskie (podregiony katowicki, tyski, sosnowiecki)</t>
  </si>
  <si>
    <t>10.13</t>
  </si>
  <si>
    <t>Przebudowa, budowa, remont obiektów infrastruktury szkolnictwa wyższego wraz z zapewnieniem wyposażenia oraz dostosowaniem infrastruktury do edukacji włączającej</t>
  </si>
  <si>
    <t>Instytucje nauki i edukacji  
Administracja publiczna</t>
  </si>
  <si>
    <t>10.14</t>
  </si>
  <si>
    <t>Przebudowa, budowa, remont obiektów infrastruktury szkolnictwa branżowego wraz z zapewnieniem wyposażenia oraz dostosowaniem infrastruktury do kształcenia włączającego uczniów</t>
  </si>
  <si>
    <t xml:space="preserve">Instytucje nauki i edukacji  
Administracja publiczna  
Instytucje wspierające biznes  
Organizacje społeczne i związki wyznaniowe  </t>
  </si>
  <si>
    <t>województwo śląskie (podregiony katowicki, tyski, bytomski, gliwicki, sosnowiecki )</t>
  </si>
  <si>
    <t>I kwartał 2024</t>
  </si>
  <si>
    <t>województwo śląskie (podregiony rybnicki, bielski)</t>
  </si>
  <si>
    <t>10.16</t>
  </si>
  <si>
    <t>Zaprojektowanie i wdrożenie systemu wsparcia w formie voucherów dla nowopowstających i istniejących firm, do wykorzystania zgodnie z indywidualnymi potrzebami – m.in. na wsparcie procesów badawczo-rozwojowych</t>
  </si>
  <si>
    <t>10.17</t>
  </si>
  <si>
    <t>10.18</t>
  </si>
  <si>
    <t>Wsparcie mające na celu utrzymania zatrudnienia u pracodawców przechodzących zmiany restrukturyzacyjne, których celem będzie przebranżowienie swojego profilu działalności, tzw. redeployment, zgodnie z polityką gospodarczą – lokalnym podejściem do rozwoju gospodarki, w szczególności z uwagi na potrzebę przechodzenia na gospodarkę niskoemisyjną.</t>
  </si>
  <si>
    <t>10.19</t>
  </si>
  <si>
    <t>10.20</t>
  </si>
  <si>
    <t>1. Bezzwrotne dotacje na rozpoczęcie działalności gospodarczej.
2. Wsparcie dla osób planujących rozpoczęcie działalności.
3. Wsparcie pomostowe.</t>
  </si>
  <si>
    <t>10.21</t>
  </si>
  <si>
    <t>Wsparcie pracowników zaangażowanych w proces transformacji. Szkolenia dla pracowników służb polityki społecznej wspierające pracę z osobami dotkniętymi procesami transformacji.</t>
  </si>
  <si>
    <t>10.22</t>
  </si>
  <si>
    <t>Rozwijanie wiedzy i umiejętności na rzecz sprawiedliwej transformacji.</t>
  </si>
  <si>
    <t>10.23</t>
  </si>
  <si>
    <t>1. Upowszechnianie i rozwój kształcenia zawodowego zgodnie z potrzebami transformacji regionu 
2. Wsparcie placówek kształcenia zawodowego w zmianie profilu nauczania
3. Współpraca szkół kształcenia zawodowego z uczelniami wyższymi oraz pracodawcami</t>
  </si>
  <si>
    <t>10.24</t>
  </si>
  <si>
    <t>1.	Działania na rzecz mieszkańców i obszarów uczestniczących w procesie sprawiedliwej  transformacji.</t>
  </si>
  <si>
    <t>10.25</t>
  </si>
  <si>
    <t>1. Wsparcie biur karier przy uczelniach wyższych
2. Działania na rzecz rozwoju kadr naukowych z uwzględnieniem doktoratów (w tym wdrożeniowych) i  szkół doktorskich, w szczególności na kierunkach zielonej i cyfrowej gospodarki 
3. Wsparcie transferu wiedzy i technologii, w szczególności w zakresie zielonej i cyfrowej gospodarki
4. Podniesienie atrakcyjności uczelni wyższych
5. Wsparcie uczniów szkół ponadpodstawowych przez szkoły wyższe</t>
  </si>
  <si>
    <t>10.26</t>
  </si>
  <si>
    <t>1. Działania w zakresie wzmocnienia potencjału interesariuszy oraz partycypacji mieszkańców w proces transformacji regionu</t>
  </si>
  <si>
    <t xml:space="preserve">Województwo Śląskie- Departament Rozwoju i Transformacji Regionu </t>
  </si>
  <si>
    <t>2 Działania promocyjne na rzecz kontynuacji kształcenia w regionie</t>
  </si>
  <si>
    <t>XIII Fundusze Europejskie na pomoc techniczą FST</t>
  </si>
  <si>
    <t>13.1</t>
  </si>
  <si>
    <t>ND</t>
  </si>
  <si>
    <t>Województwo Śląskie,
Instytucje Pośredniczące: Wojewódzki Urząd Pracy w Katowicach oraz Śląskie Centrum Przedsiębiorczości</t>
  </si>
  <si>
    <t>1. liczba naborów i kwoty na priorytet</t>
  </si>
  <si>
    <t>Priorytet</t>
  </si>
  <si>
    <t>liczba naborów</t>
  </si>
  <si>
    <t>kwota €</t>
  </si>
  <si>
    <t>kwota PLN</t>
  </si>
  <si>
    <t>I</t>
  </si>
  <si>
    <t>FUNDUSZE EUROPEJSKIE NA INTELIGENTNY ROZWÓJ</t>
  </si>
  <si>
    <t>II</t>
  </si>
  <si>
    <t>FUNDUSZE EUROPEJSKIE NA ZIELONY ROZWÓJ</t>
  </si>
  <si>
    <t>III</t>
  </si>
  <si>
    <t>FUNDUSZE EUROPEJSKIE DLA ZRÓWNOWAŻONEJ MOBILNOŚCI</t>
  </si>
  <si>
    <t>IV</t>
  </si>
  <si>
    <t>FUNDUSZE EUROPEJSKIE DLA SPRAWNEGO TRANSPORTU</t>
  </si>
  <si>
    <t>V</t>
  </si>
  <si>
    <t>FUNDUSZE EUROPEJSKIE DLA RYNKU PRACY</t>
  </si>
  <si>
    <t>VI</t>
  </si>
  <si>
    <t>FUNDUSZE EUROPEJSKIE DLA EDUKACJI</t>
  </si>
  <si>
    <t>VII</t>
  </si>
  <si>
    <t>FUNDUSZE EUROPEJSKIE DLA SPOŁECZEŃSTWA</t>
  </si>
  <si>
    <t>VIII</t>
  </si>
  <si>
    <t>FUNDUSZE EUROPEJSKIE NA INFRASTRUKTURĘ DLA MIESZKAŃCA</t>
  </si>
  <si>
    <t>IX</t>
  </si>
  <si>
    <t>FUNDUSZE EUROPEJSKIE NA ROZWÓJ TERYTORIALNY</t>
  </si>
  <si>
    <t>X</t>
  </si>
  <si>
    <t>FUNDUSZE EUROPEJSKIE NA TRANSFORMACJI</t>
  </si>
  <si>
    <t>XI</t>
  </si>
  <si>
    <t>FUNDUSZE EUROPEJSKIE NA POMOC TECHNICZNĄ EFRR</t>
  </si>
  <si>
    <t>XII</t>
  </si>
  <si>
    <t>FUNDUSZE EUROPEJSKIE NA POMOC TECHNICZNĄ EFS+</t>
  </si>
  <si>
    <t>XIII</t>
  </si>
  <si>
    <t>FUNDUSZE EUROPEJSKIE NA POMOC TECHNICZNĄ FST</t>
  </si>
  <si>
    <t>suma</t>
  </si>
  <si>
    <t>2. Liczba naborów i kwoty w podziale na IONy</t>
  </si>
  <si>
    <t>DEFRR</t>
  </si>
  <si>
    <t>Departament Europejskiego Funduszu Rozwoju Regionalnego</t>
  </si>
  <si>
    <t>DEFS</t>
  </si>
  <si>
    <t>Departament Europejskiego Funduszu Społecznego</t>
  </si>
  <si>
    <t>ŚCP</t>
  </si>
  <si>
    <t>Śląskie Centrum Przedsiębiorczości</t>
  </si>
  <si>
    <t>WUP</t>
  </si>
  <si>
    <t>DRT</t>
  </si>
  <si>
    <t>Departament Rozwoju i Transformacji Regionu</t>
  </si>
  <si>
    <t>3. Liczba naborów i kwoty w podziale na daty</t>
  </si>
  <si>
    <t>wczesniej 2023 - grudzień 2023</t>
  </si>
  <si>
    <t>wcześniejsze</t>
  </si>
  <si>
    <t>plus 1 bez dat</t>
  </si>
  <si>
    <t>październik 2023 - grudzień 2023</t>
  </si>
  <si>
    <t>plus 2 bez dat</t>
  </si>
  <si>
    <t>kwiecień 2024 - dalsze</t>
  </si>
  <si>
    <t>D</t>
  </si>
  <si>
    <t>RSO</t>
  </si>
  <si>
    <t>RSO.T</t>
  </si>
  <si>
    <t>D.T</t>
  </si>
  <si>
    <t>ION</t>
  </si>
  <si>
    <t>RSO1.1</t>
  </si>
  <si>
    <t xml:space="preserve">Rozwijanie i wzmacnianie zdolności badawczych i innowacyjnych oraz wykorzystywanie zaawansowanych technologii </t>
  </si>
  <si>
    <t>B+R - organizacje badawcze</t>
  </si>
  <si>
    <t>Badania, rozwój i innowacje w przedsiębiorstwach</t>
  </si>
  <si>
    <t>Ekosystem RIS</t>
  </si>
  <si>
    <t>RSO1.2</t>
  </si>
  <si>
    <t xml:space="preserve">Czerpanie korzyści z cyfryzacji dla obywateli, przedsiębiorstw, organizacji badawczych i instytucji publicznych </t>
  </si>
  <si>
    <t xml:space="preserve">Cyfryzacja administracji publicznej </t>
  </si>
  <si>
    <t>1.5</t>
  </si>
  <si>
    <t>Innowacyjne rozwiązania cyfrowe w ochronie zdrowia</t>
  </si>
  <si>
    <t>RSO1.3</t>
  </si>
  <si>
    <t xml:space="preserve">Wzmacnianie trwałego wzrostu i konkurencyjności MŚP oraz tworzenie miejsc pracy w MŚP, w tym poprzez inwestycje produkcyjne </t>
  </si>
  <si>
    <t>Rozwój przedsiębiorczości - EFRR</t>
  </si>
  <si>
    <t>1.7</t>
  </si>
  <si>
    <t>Klastry</t>
  </si>
  <si>
    <t>Konkurencyjność przedsiębiorstw (IF)</t>
  </si>
  <si>
    <t>2.1</t>
  </si>
  <si>
    <t>RSO2.1</t>
  </si>
  <si>
    <t>Wspieranie efektywności energetycznej i redukcji emisji gazów cieplarnianych</t>
  </si>
  <si>
    <t xml:space="preserve">Efektywność energetyczna budynków użyteczności publicznej </t>
  </si>
  <si>
    <t>Efektywność energetyczna budynków użyteczności publicznej - ZIT</t>
  </si>
  <si>
    <t>2.3</t>
  </si>
  <si>
    <t xml:space="preserve">Efektywność energetyczna budynków mieszkalnych </t>
  </si>
  <si>
    <t>2.4</t>
  </si>
  <si>
    <t>Efektywność energetyczna budynków mieszkalnych - ZIT</t>
  </si>
  <si>
    <t>2.5</t>
  </si>
  <si>
    <t>Efektywność energetyczna budynków użyteczności publicznej, mieszkalnych i przedsiębiorstw (IF)</t>
  </si>
  <si>
    <t>RSO2.2</t>
  </si>
  <si>
    <t>Wspieranie energii odnawialnej zgodnie z dyrektywą (UE) 2018/2001, w tym określonymi w niej kryteriami zrównowazonego rozwoju</t>
  </si>
  <si>
    <t>Odnawialne źródła energii</t>
  </si>
  <si>
    <t>2.7</t>
  </si>
  <si>
    <t>Odnawialne źródła energii (IF)</t>
  </si>
  <si>
    <t>2.8</t>
  </si>
  <si>
    <t>RSO2.4</t>
  </si>
  <si>
    <t xml:space="preserve">Wspieranie przystosowania się do zmiany klimatu i zapobiegania ryzyku związanemu z klęskami żywiołowymi i katastrofami, odporności, z uwzględnieniem podejścia ekosystemowego </t>
  </si>
  <si>
    <t>Wsparcie dla klimatu</t>
  </si>
  <si>
    <t>2.9</t>
  </si>
  <si>
    <t>Wsparcie dla klimatu - ZIT</t>
  </si>
  <si>
    <t>2.10</t>
  </si>
  <si>
    <t>Wzmocnienie potencjału służb ratowniczych</t>
  </si>
  <si>
    <t>RSO2.5</t>
  </si>
  <si>
    <t xml:space="preserve">Wspieranie dostępu do wody oraz zrównoważonej gospodarki wodnej </t>
  </si>
  <si>
    <t>Infrastruktura wodno-kanalizacyjna</t>
  </si>
  <si>
    <t>2.12</t>
  </si>
  <si>
    <t>RSO2.6</t>
  </si>
  <si>
    <t>Wspieranie transformacji w kierunku gospodarki o obiegu zamkniętym i gospodarki zasobooszczędnej</t>
  </si>
  <si>
    <t>Gospodarka odpadami komunalnymi</t>
  </si>
  <si>
    <t>2.13</t>
  </si>
  <si>
    <t>Gospodarka o obiegu zamkniętym (IF)</t>
  </si>
  <si>
    <t>RSO2.7</t>
  </si>
  <si>
    <t>Wzmacnianie ochrony i zachowania przyrody, różnorodności biologicznej oraz zielonej infrastruktury, w tym na obszarach miejskich, oraz ograniczanie wszelkich rodzajów zanieczyszczenia</t>
  </si>
  <si>
    <t>Ochrona przyrody i bioróżnorodność</t>
  </si>
  <si>
    <t>2.15</t>
  </si>
  <si>
    <t>Ochrona przyrody i bioróżnorodność - ZIT</t>
  </si>
  <si>
    <t>2.16</t>
  </si>
  <si>
    <t>Rekultywacja terenów zdegradowanych</t>
  </si>
  <si>
    <t>RSO2.8</t>
  </si>
  <si>
    <t>Wspieranie zrównoważonej multimodalnej mobilności miejskiej jako elementu transformacji w kierunku gospodarki zeroemisyjnej</t>
  </si>
  <si>
    <t>Zakup taboru autobusowego/ trolejbusowego - ZIT</t>
  </si>
  <si>
    <t>Zrównoważona multimodalna mobilność miejska  - ZIT</t>
  </si>
  <si>
    <t>Regionalne Trasy Rowerowe - ZIT</t>
  </si>
  <si>
    <t>RSO3.2</t>
  </si>
  <si>
    <t xml:space="preserve">Rozwój i udoskonalanie zrównoważonej, odpornej na zmiany klimatu, inteligentnej i intermodalnej mobilności na poziomie krajowym, regionalnym i lokalnym, w tym poprawa dostępu do TEN-T oraz mobilności transgranicznej </t>
  </si>
  <si>
    <t>Drogi wojewódzkie</t>
  </si>
  <si>
    <t>4.2</t>
  </si>
  <si>
    <t>Drogi gminne i powiatowe</t>
  </si>
  <si>
    <t>Regionalny tabor kolejowy</t>
  </si>
  <si>
    <t>ESO4.1</t>
  </si>
  <si>
    <t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t>
  </si>
  <si>
    <t>Aktywizacja zawodowa poprzez PUP</t>
  </si>
  <si>
    <t>Aktywizacja zawodowa poprzez OHP</t>
  </si>
  <si>
    <t>ALMA - staże zagraniczne dla młodych</t>
  </si>
  <si>
    <t>Aktywizacja zawodowa osób pracujących</t>
  </si>
  <si>
    <t>Usługi EURES</t>
  </si>
  <si>
    <t>ESO4.2</t>
  </si>
  <si>
    <t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</si>
  <si>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Szkolenia dla pracowników IRP</t>
  </si>
  <si>
    <t>Opracowanie modelu prognozowania i monitorowania zmian na rynku pracy.</t>
  </si>
  <si>
    <t>Budowanie sieci współpracy międzyinstytucjonalnej i promocji w zakresie poradnictwa zawodowego.</t>
  </si>
  <si>
    <t>EURES-T Beskydy</t>
  </si>
  <si>
    <t>EURES dla PSZ</t>
  </si>
  <si>
    <t>ESO4.3</t>
  </si>
  <si>
    <t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</si>
  <si>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Równość szans na rynku pracy</t>
  </si>
  <si>
    <t>ESO4.4</t>
  </si>
  <si>
    <t>Wspieranie dostosowania pracowników, przedsiębiorstw i przedsiębiorców do zmian,  wspieranie aktywnego i zdrowego starzenia się oraz zdrowego i dobrze dostosowanego środowiska pracy,  które uwzględnia zagrożenia  dla zdrowia</t>
  </si>
  <si>
    <t>Regionalne programy zdrowotne</t>
  </si>
  <si>
    <t>5.13</t>
  </si>
  <si>
    <t>Zdrowy pracownik</t>
  </si>
  <si>
    <t>Usługi rozwojowe dla kadr administracji samorządowej</t>
  </si>
  <si>
    <t>Usługi rozwojowe dla przedsiębiorców - PSF</t>
  </si>
  <si>
    <t>Outplacement EFS+</t>
  </si>
  <si>
    <t>6.1</t>
  </si>
  <si>
    <t>ESO4.6</t>
  </si>
  <si>
    <t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t>
  </si>
  <si>
    <t>Edukacja przedszkolna</t>
  </si>
  <si>
    <t>Kształcenie ogólne</t>
  </si>
  <si>
    <t>Kształcenie zawodowe</t>
  </si>
  <si>
    <t>Strategiczne projekty dla obszaru edukacji</t>
  </si>
  <si>
    <t>6.5</t>
  </si>
  <si>
    <t>Wsparcie edukacyjne społeczności objetych LSR</t>
  </si>
  <si>
    <t>ESO4.7</t>
  </si>
  <si>
    <t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t>
  </si>
  <si>
    <t>Kształcenie osób dorosłych - EFS+</t>
  </si>
  <si>
    <t>Upskilling pathways - RLKS</t>
  </si>
  <si>
    <t>Upskilling pathways</t>
  </si>
  <si>
    <t>Lokalne Ośrodki Wiedzy i Edukacji - LOWE</t>
  </si>
  <si>
    <t>ESO4.8</t>
  </si>
  <si>
    <t>Wspieranie aktywnego włączenia społecznego w celu promowania równości szans, niedyskryminacji i aktywnego uczestnictwa, oraz zwiększanie zdolności do zatrudnienia, w szczególności grup w niekorzystnej sytuacji</t>
  </si>
  <si>
    <t>Ekonomia społeczna</t>
  </si>
  <si>
    <t>Aktywna integracja</t>
  </si>
  <si>
    <t>ESO4.9</t>
  </si>
  <si>
    <t xml:space="preserve">Wspieranie integracji społeczno-gospodarczej obywateli państw trzecich, w tym migrantów </t>
  </si>
  <si>
    <t>Integracja społeczno - gospodarcza cudzoziemców</t>
  </si>
  <si>
    <t>ESO4.11</t>
  </si>
  <si>
    <t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</si>
  <si>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Usługi społeczne</t>
  </si>
  <si>
    <t>Strategiczne projekty dla obszaru usług społecznych</t>
  </si>
  <si>
    <t>7.6</t>
  </si>
  <si>
    <t>Ochrona zdrowia</t>
  </si>
  <si>
    <t>ESO4.12</t>
  </si>
  <si>
    <t xml:space="preserve">Promowanie integracji społecznej osób zagrożonych ubóstwem lub wykluczeniem społecznym, w tym osób najbardziej potrzebujących i dzieci </t>
  </si>
  <si>
    <t>Wsparcie rodziny, dzieci i młodzieży oraz deinstytucjonalizacja pieczy zastępczej</t>
  </si>
  <si>
    <t>Strategiczne projekty dla obszaru wsparcia rodziny</t>
  </si>
  <si>
    <t>7.9</t>
  </si>
  <si>
    <t>Usługi dla osób w kryzysie bezdomności lub  dotkniętych wykluczeniem z dostępu do mieszkań</t>
  </si>
  <si>
    <t>7.10</t>
  </si>
  <si>
    <t>Wsparcie społeczności objętych LSR</t>
  </si>
  <si>
    <t>7.11</t>
  </si>
  <si>
    <t>Wsparcie społeczności mniejszościowych, w tym społeczności romskich</t>
  </si>
  <si>
    <t>7.12</t>
  </si>
  <si>
    <t>Rozwój dialogu obywatelskiego</t>
  </si>
  <si>
    <t>RSO4.2</t>
  </si>
  <si>
    <t xml:space="preserve"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 </t>
  </si>
  <si>
    <t>Infrastruktura szkolnictwa wyższego</t>
  </si>
  <si>
    <t>8.2</t>
  </si>
  <si>
    <t>Edukacja włączająca</t>
  </si>
  <si>
    <t>Infrastruktura szkolnictwa zawodowego - ZIT</t>
  </si>
  <si>
    <t>8.4</t>
  </si>
  <si>
    <t>RSO4.3</t>
  </si>
  <si>
    <t>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</si>
  <si>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Infrastruktura usług społecznych</t>
  </si>
  <si>
    <t>8.5</t>
  </si>
  <si>
    <t>RSO4.5</t>
  </si>
  <si>
    <t>Zapewnianie równego dostępu do opieki zdrowotnej i wspieranie odporności systemów opieki zdrowotnej, w tym podstawowej opieki zdrowotnej, oraz wspieranie przechodzenia od opieki instytucjonalnej do opieki rodzinnej i środowiskowej</t>
  </si>
  <si>
    <t>E-zdrowie</t>
  </si>
  <si>
    <t>8.6</t>
  </si>
  <si>
    <t>Infrastruktura ochrony zdrowia</t>
  </si>
  <si>
    <t>RSO4.6</t>
  </si>
  <si>
    <t>Wzmacnianie roli kultury i zrównoważonej turystyki w rozwoju gospodarczym, włączeniu społecznym i innowacjach społecznych</t>
  </si>
  <si>
    <t>Kultura i turystyka szczebla regionalnego</t>
  </si>
  <si>
    <t>9.1</t>
  </si>
  <si>
    <t>RSO5.1</t>
  </si>
  <si>
    <t>Wspieranie zintegrowanego i sprzyjającego włączeniu społecznemu rozwoju społecznego, gospodarczego i środowiskowego, kultury, dziedzictwa naturalnego, zrównoważonej turystyki i bezpieczeństwa na obszarach miejskich</t>
  </si>
  <si>
    <t>Zwiększenie roli kultury i turystyki w rozwoju subregionalnym - ZIT</t>
  </si>
  <si>
    <t>Rozwój ZIT</t>
  </si>
  <si>
    <t>9.3</t>
  </si>
  <si>
    <t>Rewitalizacja obszarów miejskich</t>
  </si>
  <si>
    <t>9.4</t>
  </si>
  <si>
    <t>Rewitalizacja obszarów miejskich (IF)</t>
  </si>
  <si>
    <t>9.5</t>
  </si>
  <si>
    <t>RSO5.2</t>
  </si>
  <si>
    <t xml:space="preserve">Wspieranie zintegrowanego i sprzyjającego włączeniu społecznemu rozwoju społecznego, gospodarczego i środowiskowego na poziomie lokalnym, kultury, dziedzictwa naturalnego, zrównoważonej turystyki i bezpieczeństwa na obszarach innych niż miejskie </t>
  </si>
  <si>
    <t>Rewitalizacja obszarów wiejskich</t>
  </si>
  <si>
    <t>JSO8.1</t>
  </si>
  <si>
    <t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t>
  </si>
  <si>
    <t>10.2</t>
  </si>
  <si>
    <t>Badania, rozwój i innowacje w przedsiębiorstwach na rzecz transformacji</t>
  </si>
  <si>
    <t>Wsparcie MŚP na rzecz transformacji</t>
  </si>
  <si>
    <t>10.4</t>
  </si>
  <si>
    <t>Wsparcie dużych przedsiębiorstw na rzecz transformacji</t>
  </si>
  <si>
    <t>Innowacyjna infrastruktura wspierająca gospodarkę.</t>
  </si>
  <si>
    <t>Rozwój energetyki rozproszonej opartej o odnawialne źródła energii </t>
  </si>
  <si>
    <t>10.8</t>
  </si>
  <si>
    <t>Poprawa  stosunków wodnych  na obszarze oddziaływania kopalń </t>
  </si>
  <si>
    <t>Ponowne wykorzystanie terenów poprzemysłowych, zdewastowanych, zdegradowanych na cele rozwojowe regionu.</t>
  </si>
  <si>
    <t>10.10</t>
  </si>
  <si>
    <t>Wsparcie planowania transformacji</t>
  </si>
  <si>
    <t>Systemowe zarządzanie terenami poprzemysłowymi </t>
  </si>
  <si>
    <t>Poprawa mobilności mieszkańców regionu i spójności transportowej podregionów górniczych</t>
  </si>
  <si>
    <t>Infrastruktura szkolnictwa wyższego na potrzeby transformacji</t>
  </si>
  <si>
    <t>Infrastruktura kształcenia zawodowego</t>
  </si>
  <si>
    <t>10.15</t>
  </si>
  <si>
    <t>Wykorzystanie endogenicznych potencjałów podregionów górniczych</t>
  </si>
  <si>
    <t>Rozwój przedsiębiorczości  FST</t>
  </si>
  <si>
    <t>Kształcenie osób dorosłych - FST</t>
  </si>
  <si>
    <t xml:space="preserve">Redeployment </t>
  </si>
  <si>
    <t>Outpalcement FST</t>
  </si>
  <si>
    <t>Wsparcie na założenie działalności gospodarczej</t>
  </si>
  <si>
    <t>Wsparcie pracowników zaangażowanych w proces transformacji</t>
  </si>
  <si>
    <t>Regionalne Obserwatorim Procesu Transformacji - FST</t>
  </si>
  <si>
    <t>Edukacja zawodowa w procesie sprawiedliwej transformacji regionu</t>
  </si>
  <si>
    <t>Włączenie społeczne - wzmocnienie procesu sprawiedliwej transformacji</t>
  </si>
  <si>
    <t>Rozwój kształcenia wyższego zgodnie z potrzebami zielonej gospodarki</t>
  </si>
  <si>
    <t>Wzmocnienie procesu sprawiedliwej transformacji w regionie.</t>
  </si>
  <si>
    <t>10.26 Wzmocnienie procesu sprawiedliwej transformacji - zrządzanie procesami transformacji i ich wdrażanie</t>
  </si>
  <si>
    <t>11.1</t>
  </si>
  <si>
    <t>PT</t>
  </si>
  <si>
    <t>Pomoc techniczna</t>
  </si>
  <si>
    <t>Pomoc Technicza EFRR</t>
  </si>
  <si>
    <t>12.1</t>
  </si>
  <si>
    <t>Pomoc Technicza EFS+</t>
  </si>
  <si>
    <t>PT.1-  Pomoc Techniczna</t>
  </si>
  <si>
    <t>Pomoc Technicza FST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</si>
</sst>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#,##0.00\ [$€-1]"/>
    <numFmt numFmtId="166" formatCode="yyyy\-mm\-dd;@"/>
    <numFmt numFmtId="167" formatCode="[$-415]mmmm\ yy;@"/>
    <numFmt numFmtId="168" formatCode="#,##0.00\ [$€-1];[Red]\-#,##0.00\ [$€-1]"/>
    <numFmt numFmtId="169" formatCode="_-[$€-2]\ * #,##0.00_-;\-[$€-2]\ * #,##0.00_-;_-[$€-2]\ * &quot;-&quot;??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trike/>
      <sz val="12"/>
      <name val="Calibri"/>
      <family val="2"/>
      <charset val="238"/>
    </font>
    <font>
      <sz val="12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202">
    <xf numFmtId="0" fontId="0" fillId="0" borderId="0" xfId="0"/>
    <xf numFmtId="0" fontId="0" fillId="4" borderId="0" xfId="0" applyFill="1" applyAlignment="1">
      <alignment horizontal="left" vertical="center" wrapText="1"/>
    </xf>
    <xf numFmtId="49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6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0" xfId="0" applyFont="1"/>
    <xf numFmtId="0" fontId="10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4" fontId="4" fillId="3" borderId="11" xfId="1" applyNumberFormat="1" applyFont="1" applyFill="1" applyBorder="1" applyAlignment="1">
      <alignment horizontal="center" vertical="center" wrapText="1"/>
    </xf>
    <xf numFmtId="165" fontId="4" fillId="3" borderId="1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0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8" fontId="6" fillId="0" borderId="0" xfId="0" applyNumberFormat="1" applyFo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169" fontId="11" fillId="0" borderId="0" xfId="0" applyNumberFormat="1" applyFont="1"/>
    <xf numFmtId="44" fontId="11" fillId="0" borderId="0" xfId="1" applyFont="1"/>
    <xf numFmtId="0" fontId="6" fillId="0" borderId="13" xfId="0" applyFont="1" applyBorder="1"/>
    <xf numFmtId="168" fontId="6" fillId="0" borderId="13" xfId="0" applyNumberFormat="1" applyFont="1" applyBorder="1"/>
    <xf numFmtId="8" fontId="6" fillId="0" borderId="13" xfId="0" applyNumberFormat="1" applyFont="1" applyBorder="1"/>
    <xf numFmtId="0" fontId="6" fillId="0" borderId="16" xfId="0" applyFont="1" applyBorder="1"/>
    <xf numFmtId="168" fontId="6" fillId="3" borderId="13" xfId="0" applyNumberFormat="1" applyFont="1" applyFill="1" applyBorder="1"/>
    <xf numFmtId="8" fontId="6" fillId="3" borderId="13" xfId="0" applyNumberFormat="1" applyFont="1" applyFill="1" applyBorder="1"/>
    <xf numFmtId="0" fontId="0" fillId="0" borderId="0" xfId="0" applyAlignment="1">
      <alignment vertical="center"/>
    </xf>
    <xf numFmtId="0" fontId="13" fillId="0" borderId="0" xfId="0" applyFont="1"/>
    <xf numFmtId="0" fontId="14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168" fontId="11" fillId="0" borderId="0" xfId="0" applyNumberFormat="1" applyFont="1"/>
    <xf numFmtId="8" fontId="11" fillId="0" borderId="0" xfId="0" applyNumberFormat="1" applyFont="1"/>
    <xf numFmtId="0" fontId="6" fillId="0" borderId="2" xfId="0" applyFont="1" applyBorder="1"/>
    <xf numFmtId="0" fontId="6" fillId="0" borderId="1" xfId="0" applyFont="1" applyBorder="1"/>
    <xf numFmtId="168" fontId="6" fillId="0" borderId="2" xfId="0" applyNumberFormat="1" applyFont="1" applyBorder="1"/>
    <xf numFmtId="0" fontId="6" fillId="0" borderId="5" xfId="0" applyFont="1" applyBorder="1"/>
    <xf numFmtId="0" fontId="6" fillId="9" borderId="5" xfId="0" applyFont="1" applyFill="1" applyBorder="1"/>
    <xf numFmtId="0" fontId="11" fillId="0" borderId="13" xfId="0" applyFont="1" applyBorder="1" applyAlignment="1">
      <alignment horizontal="right"/>
    </xf>
    <xf numFmtId="0" fontId="11" fillId="0" borderId="13" xfId="0" applyFont="1" applyBorder="1"/>
    <xf numFmtId="168" fontId="11" fillId="0" borderId="13" xfId="0" applyNumberFormat="1" applyFont="1" applyBorder="1"/>
    <xf numFmtId="8" fontId="11" fillId="0" borderId="13" xfId="0" applyNumberFormat="1" applyFont="1" applyBorder="1"/>
    <xf numFmtId="164" fontId="7" fillId="4" borderId="0" xfId="0" applyNumberFormat="1" applyFont="1" applyFill="1" applyAlignment="1">
      <alignment vertical="center" wrapText="1"/>
    </xf>
    <xf numFmtId="0" fontId="13" fillId="0" borderId="0" xfId="0" applyFont="1" applyAlignment="1">
      <alignment vertical="center"/>
    </xf>
    <xf numFmtId="4" fontId="0" fillId="0" borderId="0" xfId="0" applyNumberFormat="1"/>
    <xf numFmtId="0" fontId="16" fillId="0" borderId="2" xfId="0" applyFont="1" applyBorder="1" applyAlignment="1">
      <alignment horizontal="center" vertical="center"/>
    </xf>
    <xf numFmtId="43" fontId="0" fillId="0" borderId="0" xfId="0" applyNumberFormat="1"/>
    <xf numFmtId="0" fontId="12" fillId="0" borderId="13" xfId="0" applyFont="1" applyBorder="1"/>
    <xf numFmtId="0" fontId="12" fillId="0" borderId="0" xfId="0" applyFont="1"/>
    <xf numFmtId="14" fontId="12" fillId="0" borderId="0" xfId="0" applyNumberFormat="1" applyFont="1"/>
    <xf numFmtId="0" fontId="12" fillId="0" borderId="19" xfId="0" applyFont="1" applyBorder="1"/>
    <xf numFmtId="0" fontId="12" fillId="10" borderId="13" xfId="0" applyFont="1" applyFill="1" applyBorder="1"/>
    <xf numFmtId="0" fontId="12" fillId="0" borderId="17" xfId="0" applyFont="1" applyBorder="1"/>
    <xf numFmtId="0" fontId="17" fillId="7" borderId="2" xfId="0" applyFont="1" applyFill="1" applyBorder="1" applyAlignment="1">
      <alignment horizontal="left" vertical="center"/>
    </xf>
    <xf numFmtId="0" fontId="17" fillId="7" borderId="2" xfId="0" applyFont="1" applyFill="1" applyBorder="1" applyAlignment="1">
      <alignment horizontal="left" vertical="center" wrapText="1"/>
    </xf>
    <xf numFmtId="49" fontId="17" fillId="7" borderId="2" xfId="0" applyNumberFormat="1" applyFont="1" applyFill="1" applyBorder="1" applyAlignment="1">
      <alignment horizontal="left" vertical="center"/>
    </xf>
    <xf numFmtId="49" fontId="17" fillId="7" borderId="2" xfId="0" applyNumberFormat="1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164" fontId="17" fillId="7" borderId="2" xfId="0" applyNumberFormat="1" applyFont="1" applyFill="1" applyBorder="1" applyAlignment="1">
      <alignment horizontal="left" vertical="center"/>
    </xf>
    <xf numFmtId="165" fontId="17" fillId="7" borderId="2" xfId="0" applyNumberFormat="1" applyFont="1" applyFill="1" applyBorder="1" applyAlignment="1">
      <alignment horizontal="left" vertical="center"/>
    </xf>
    <xf numFmtId="0" fontId="17" fillId="7" borderId="3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center" vertical="center"/>
    </xf>
    <xf numFmtId="166" fontId="7" fillId="5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7" fillId="4" borderId="2" xfId="0" applyNumberFormat="1" applyFont="1" applyFill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left" vertical="center" wrapText="1"/>
    </xf>
    <xf numFmtId="0" fontId="7" fillId="9" borderId="2" xfId="0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vertical="center" wrapText="1"/>
    </xf>
    <xf numFmtId="2" fontId="7" fillId="5" borderId="2" xfId="0" applyNumberFormat="1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left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167" fontId="7" fillId="4" borderId="2" xfId="0" applyNumberFormat="1" applyFont="1" applyFill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49" fontId="17" fillId="7" borderId="2" xfId="0" applyNumberFormat="1" applyFont="1" applyFill="1" applyBorder="1" applyAlignment="1">
      <alignment horizontal="center" vertical="center" wrapText="1"/>
    </xf>
    <xf numFmtId="164" fontId="17" fillId="7" borderId="2" xfId="0" applyNumberFormat="1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 wrapText="1"/>
    </xf>
    <xf numFmtId="164" fontId="17" fillId="7" borderId="2" xfId="0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left" vertical="center" wrapText="1"/>
    </xf>
    <xf numFmtId="164" fontId="7" fillId="4" borderId="8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166" fontId="7" fillId="4" borderId="3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2" fontId="7" fillId="0" borderId="13" xfId="0" applyNumberFormat="1" applyFont="1" applyBorder="1" applyAlignment="1">
      <alignment horizontal="left" vertical="center" wrapText="1"/>
    </xf>
    <xf numFmtId="164" fontId="21" fillId="0" borderId="13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2" fontId="7" fillId="0" borderId="5" xfId="0" applyNumberFormat="1" applyFont="1" applyBorder="1" applyAlignment="1">
      <alignment horizontal="left" vertical="center" wrapText="1"/>
    </xf>
    <xf numFmtId="164" fontId="7" fillId="4" borderId="5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49" fontId="17" fillId="7" borderId="2" xfId="0" applyNumberFormat="1" applyFont="1" applyFill="1" applyBorder="1" applyAlignment="1">
      <alignment horizontal="center" vertical="center"/>
    </xf>
    <xf numFmtId="165" fontId="7" fillId="8" borderId="2" xfId="0" applyNumberFormat="1" applyFont="1" applyFill="1" applyBorder="1" applyAlignment="1">
      <alignment vertical="center" wrapText="1"/>
    </xf>
    <xf numFmtId="0" fontId="16" fillId="9" borderId="2" xfId="0" applyFont="1" applyFill="1" applyBorder="1" applyAlignment="1">
      <alignment vertical="center" wrapText="1"/>
    </xf>
    <xf numFmtId="167" fontId="16" fillId="0" borderId="2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/>
    </xf>
    <xf numFmtId="167" fontId="7" fillId="5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164" fontId="7" fillId="5" borderId="8" xfId="0" applyNumberFormat="1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 wrapText="1"/>
    </xf>
    <xf numFmtId="0" fontId="17" fillId="5" borderId="2" xfId="0" applyFont="1" applyFill="1" applyBorder="1" applyAlignment="1">
      <alignment horizontal="center" vertical="center"/>
    </xf>
    <xf numFmtId="166" fontId="16" fillId="9" borderId="2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/>
    </xf>
    <xf numFmtId="0" fontId="17" fillId="8" borderId="2" xfId="0" applyFont="1" applyFill="1" applyBorder="1" applyAlignment="1">
      <alignment vertical="center" wrapText="1"/>
    </xf>
    <xf numFmtId="49" fontId="17" fillId="8" borderId="2" xfId="0" applyNumberFormat="1" applyFont="1" applyFill="1" applyBorder="1" applyAlignment="1">
      <alignment horizontal="center" vertical="center"/>
    </xf>
    <xf numFmtId="49" fontId="17" fillId="8" borderId="2" xfId="0" applyNumberFormat="1" applyFont="1" applyFill="1" applyBorder="1" applyAlignment="1">
      <alignment vertical="center" wrapText="1"/>
    </xf>
    <xf numFmtId="14" fontId="7" fillId="8" borderId="2" xfId="0" applyNumberFormat="1" applyFont="1" applyFill="1" applyBorder="1" applyAlignment="1">
      <alignment horizontal="center" vertical="center" wrapText="1"/>
    </xf>
    <xf numFmtId="49" fontId="7" fillId="8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 wrapText="1"/>
    </xf>
    <xf numFmtId="164" fontId="7" fillId="8" borderId="2" xfId="0" applyNumberFormat="1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20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 wrapText="1"/>
    </xf>
    <xf numFmtId="166" fontId="16" fillId="9" borderId="1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vertical="center" wrapText="1"/>
    </xf>
    <xf numFmtId="8" fontId="16" fillId="9" borderId="1" xfId="0" applyNumberFormat="1" applyFont="1" applyFill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13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7" fontId="16" fillId="9" borderId="2" xfId="0" applyNumberFormat="1" applyFont="1" applyFill="1" applyBorder="1" applyAlignment="1">
      <alignment horizontal="center" vertical="center" wrapText="1"/>
    </xf>
    <xf numFmtId="167" fontId="16" fillId="9" borderId="1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164" fontId="7" fillId="9" borderId="2" xfId="0" applyNumberFormat="1" applyFont="1" applyFill="1" applyBorder="1" applyAlignment="1">
      <alignment vertical="center" wrapText="1"/>
    </xf>
    <xf numFmtId="8" fontId="16" fillId="9" borderId="2" xfId="0" applyNumberFormat="1" applyFont="1" applyFill="1" applyBorder="1" applyAlignment="1">
      <alignment vertical="center" wrapText="1"/>
    </xf>
    <xf numFmtId="0" fontId="16" fillId="5" borderId="2" xfId="0" applyFont="1" applyFill="1" applyBorder="1" applyAlignment="1">
      <alignment horizontal="left" vertical="center" wrapText="1"/>
    </xf>
    <xf numFmtId="166" fontId="16" fillId="9" borderId="5" xfId="0" applyNumberFormat="1" applyFont="1" applyFill="1" applyBorder="1" applyAlignment="1">
      <alignment horizontal="center" vertical="center" wrapText="1"/>
    </xf>
    <xf numFmtId="166" fontId="16" fillId="9" borderId="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vertical="center" wrapText="1"/>
    </xf>
    <xf numFmtId="166" fontId="16" fillId="0" borderId="0" xfId="0" applyNumberFormat="1" applyFont="1" applyAlignment="1">
      <alignment horizontal="center" vertical="center" wrapText="1"/>
    </xf>
    <xf numFmtId="0" fontId="16" fillId="9" borderId="2" xfId="0" applyFont="1" applyFill="1" applyBorder="1" applyAlignment="1">
      <alignment vertical="center"/>
    </xf>
    <xf numFmtId="4" fontId="18" fillId="0" borderId="13" xfId="0" applyNumberFormat="1" applyFont="1" applyBorder="1" applyAlignment="1">
      <alignment horizontal="right" vertical="center"/>
    </xf>
    <xf numFmtId="0" fontId="16" fillId="5" borderId="3" xfId="0" applyFont="1" applyFill="1" applyBorder="1" applyAlignment="1">
      <alignment horizontal="left" vertical="center" wrapText="1"/>
    </xf>
    <xf numFmtId="4" fontId="18" fillId="0" borderId="19" xfId="0" applyNumberFormat="1" applyFont="1" applyBorder="1" applyAlignment="1">
      <alignment vertical="center"/>
    </xf>
    <xf numFmtId="0" fontId="18" fillId="0" borderId="2" xfId="0" applyFont="1" applyBorder="1" applyAlignment="1">
      <alignment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4">
    <cellStyle name="Dobry" xfId="2" builtinId="26"/>
    <cellStyle name="Hyperlink" xfId="3"/>
    <cellStyle name="Normalny" xfId="0" builtinId="0"/>
    <cellStyle name="Walutowy" xfId="1" builtinId="4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0\ [$€-1]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rekp\AppData\Local\Microsoft\Windows\INetCache\Content.Outlook\PX4ZMSB7\WUP%20Harmonogram%20nabor&#243;w%20wniosk&#243;w%20FE%20SL-aktualizacja%2021%20czerwiec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idok1" id="{FB0E163F-830E-47CC-88F6-C58718D57CF2}">
    <nsvFilter filterId="{00000000-0009-0000-0100-000001000000}" ref="A1:N142" tableId="1">
      <columnFilter colId="12" id="{00000000-0010-0000-0000-00000D000000}">
        <filter colId="12">
          <x:filters>
            <x:filter val="Wojewódzki Urząd Pracy"/>
          </x:filters>
        </filter>
      </columnFilter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Marczak Sylwia" id="{37B5A2D1-153B-4154-9EA3-1D7827929240}" userId="S::marczaks@slaskie.pl::3596e683-75da-4961-b6f9-17451fae8c86" providerId="AD"/>
</personList>
</file>

<file path=xl/tables/table1.xml><?xml version="1.0" encoding="utf-8"?>
<table xmlns="http://schemas.openxmlformats.org/spreadsheetml/2006/main" id="1" name="Tabela1" displayName="Tabela1" ref="A1:N142" totalsRowShown="0" dataDxfId="23" headerRowBorderDxfId="24" tableBorderDxfId="22">
  <autoFilter ref="A1:N142"/>
  <tableColumns count="14">
    <tableColumn id="1" name="CS" dataDxfId="21">
      <calculatedColumnFormula>_xlfn.IFNA(VLOOKUP(Tabela1[[#This Row],[NR DZIAŁANIA]],lista!$A$2:$E$111,2,FALSE),"")</calculatedColumnFormula>
    </tableColumn>
    <tableColumn id="2" name="NAZWA CELU SZCZEGÓŁOWEGO" dataDxfId="20">
      <calculatedColumnFormula>_xlfn.IFNA(VLOOKUP(Tabela1[[#This Row],[NR DZIAŁANIA]],lista!$A$2:$E$111,3,FALSE),"")</calculatedColumnFormula>
    </tableColumn>
    <tableColumn id="3" name="NR DZIAŁANIA" dataDxfId="19"/>
    <tableColumn id="4" name="NAZWA DZIAŁANIA" dataDxfId="18">
      <calculatedColumnFormula>_xlfn.IFNA(VLOOKUP(Tabela1[[#This Row],[NR DZIAŁANIA]],lista!$A$2:$E$111,4,FALSE),"")</calculatedColumnFormula>
    </tableColumn>
    <tableColumn id="5" name=" TERMIN ROZPOCZĘCIA NABORU" dataDxfId="17"/>
    <tableColumn id="6" name=" TERMIN ZAKOŃCZENIA NABORU " dataDxfId="16"/>
    <tableColumn id="7" name="TYP PROJEKTÓW" dataDxfId="15"/>
    <tableColumn id="8" name="                                                                                 " dataDxfId="14"/>
    <tableColumn id="9" name="KWOTA PRZEZNACZONA NA DOFINANSOWANIE PROJEKTÓW [PLN]" dataDxfId="13"/>
    <tableColumn id="10" name="KWOTA PRZEZNACZONA NA DOFINANSOWANIE PROJEKTÓW [EUR]" dataDxfId="12">
      <calculatedColumnFormula>Tabela1[[#This Row],[KWOTA PRZEZNACZONA NA DOFINANSOWANIE PROJEKTÓW '[PLN']]]/4.45</calculatedColumnFormula>
    </tableColumn>
    <tableColumn id="11" name="SPOSÓB WYBORU" dataDxfId="11"/>
    <tableColumn id="12" name="OBSZAR GEOGRAFICZNY" dataDxfId="10"/>
    <tableColumn id="13" name="INSTYTUCJA OGŁASZAJĄCA NABÓR" dataDxfId="9">
      <calculatedColumnFormula>_xlfn.IFNA(VLOOKUP(Tabela1[[#This Row],[NR DZIAŁANIA]],lista!$A$2:$E$111,5,FALSE),"")</calculatedColumnFormula>
    </tableColumn>
    <tableColumn id="14" name="DODATKOWE INFORMACJE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E111" totalsRowShown="0" headerRowBorderDxfId="7" tableBorderDxfId="6" totalsRowBorderDxfId="5">
  <autoFilter ref="A1:E111"/>
  <tableColumns count="5">
    <tableColumn id="1" name="D" dataDxfId="4"/>
    <tableColumn id="2" name="RSO" dataDxfId="3"/>
    <tableColumn id="3" name="RSO.T" dataDxfId="2"/>
    <tableColumn id="4" name="D.T" dataDxfId="1"/>
    <tableColumn id="5" name="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3-06-12T10:02:28.66" personId="{37B5A2D1-153B-4154-9EA3-1D7827929240}" id="{BD05B4E9-533D-442C-BF1E-4587BF569BF0}">
    <text>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miesiąca.</text>
  </threadedComment>
  <threadedComment ref="F1" dT="2023-06-12T10:02:54.42" personId="{37B5A2D1-153B-4154-9EA3-1D7827929240}" id="{163B21B8-0858-4D5B-911D-8A18C8A84CF0}">
    <text>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miesiąca.</text>
  </threadedComment>
  <threadedComment ref="G1" dT="2023-06-12T10:03:31.05" personId="{37B5A2D1-153B-4154-9EA3-1D7827929240}" id="{8D4BBC90-638A-44F4-9408-5EF4570D2CFA}">
    <text>Wskazane typy powinny być spójne z informacjami wskazanymi w SZOP</text>
  </threadedComment>
  <threadedComment ref="H1" dT="2023-06-12T10:03:59.38" personId="{37B5A2D1-153B-4154-9EA3-1D7827929240}" id="{BC391831-FCC2-4AB9-A3AB-4986CA7BE373}">
    <text>Należy wskazać typy ogólne spośród takich jak: przedsiębiorstwa, osoby fizyczne, administracja publiczna, przedsiębiorstwa realizujące cele publiczne, instytucje wspierające biznes, partnerstwa, służby publiczne inne niż administracja, instytucje ochrony zdrowia, rolnicy, rybacy, organizacje społeczne i związki wyznaniowe, instytucje nauki i edukacji</text>
  </threadedComment>
  <threadedComment ref="I1" dT="2023-06-12T10:01:13.47" personId="{37B5A2D1-153B-4154-9EA3-1D7827929240}" id="{3D1B4332-33C8-4241-B65F-BE3865DD3D72}">
    <text>Środki UE w PLN</text>
  </threadedComment>
  <threadedComment ref="J1" dT="2023-06-12T10:01:29.09" personId="{37B5A2D1-153B-4154-9EA3-1D7827929240}" id="{78DEE236-C0EF-40DE-BC70-BFA4EB63E65C}">
    <text>Środki UE w 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microsoft.com/office/2019/04/relationships/namedSheetView" Target="../namedSheetViews/namedSheetView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48"/>
  <sheetViews>
    <sheetView tabSelected="1" topLeftCell="E1" zoomScale="80" zoomScaleNormal="80" zoomScalePageLayoutView="70" workbookViewId="0">
      <selection activeCell="L4" sqref="L4"/>
    </sheetView>
  </sheetViews>
  <sheetFormatPr defaultRowHeight="15" outlineLevelCol="1" x14ac:dyDescent="0.25"/>
  <cols>
    <col min="1" max="1" width="11.42578125" style="27" customWidth="1" outlineLevel="1"/>
    <col min="2" max="2" width="58.42578125" style="34" customWidth="1" outlineLevel="1"/>
    <col min="3" max="3" width="13" style="35" customWidth="1"/>
    <col min="4" max="4" width="28.5703125" style="34" customWidth="1"/>
    <col min="5" max="5" width="19" style="53" customWidth="1"/>
    <col min="6" max="6" width="21.7109375" style="53" customWidth="1"/>
    <col min="7" max="7" width="74.5703125" customWidth="1" outlineLevel="1"/>
    <col min="8" max="8" width="38.5703125" customWidth="1" outlineLevel="1"/>
    <col min="9" max="9" width="25.85546875" customWidth="1"/>
    <col min="10" max="10" width="26.140625" customWidth="1"/>
    <col min="11" max="11" width="22.140625" customWidth="1" outlineLevel="1"/>
    <col min="12" max="12" width="30.7109375" customWidth="1" outlineLevel="1"/>
    <col min="13" max="13" width="32.5703125" style="34" customWidth="1" outlineLevel="1"/>
    <col min="14" max="14" width="47.42578125" customWidth="1" outlineLevel="1"/>
    <col min="16" max="16" width="20.7109375" customWidth="1"/>
    <col min="18" max="18" width="11.85546875" customWidth="1"/>
  </cols>
  <sheetData>
    <row r="1" spans="1:14" ht="68.25" customHeight="1" x14ac:dyDescent="0.25">
      <c r="A1" s="28" t="s">
        <v>0</v>
      </c>
      <c r="B1" s="29" t="s">
        <v>1</v>
      </c>
      <c r="C1" s="30" t="s">
        <v>2</v>
      </c>
      <c r="D1" s="30" t="s">
        <v>3</v>
      </c>
      <c r="E1" s="52" t="s">
        <v>4</v>
      </c>
      <c r="F1" s="31" t="s">
        <v>5</v>
      </c>
      <c r="G1" s="29" t="s">
        <v>6</v>
      </c>
      <c r="H1" s="29" t="s">
        <v>7</v>
      </c>
      <c r="I1" s="32" t="s">
        <v>8</v>
      </c>
      <c r="J1" s="33" t="s">
        <v>9</v>
      </c>
      <c r="K1" s="31" t="s">
        <v>10</v>
      </c>
      <c r="L1" s="29" t="s">
        <v>11</v>
      </c>
      <c r="M1" s="165" t="s">
        <v>12</v>
      </c>
      <c r="N1" s="166" t="s">
        <v>13</v>
      </c>
    </row>
    <row r="2" spans="1:14" ht="43.5" customHeight="1" x14ac:dyDescent="0.25">
      <c r="A2" s="78" t="s">
        <v>14</v>
      </c>
      <c r="B2" s="79"/>
      <c r="C2" s="80"/>
      <c r="D2" s="81"/>
      <c r="E2" s="82"/>
      <c r="F2" s="82"/>
      <c r="G2" s="79"/>
      <c r="H2" s="83"/>
      <c r="I2" s="84"/>
      <c r="J2" s="85"/>
      <c r="K2" s="78"/>
      <c r="L2" s="78"/>
      <c r="M2" s="86"/>
      <c r="N2" s="79"/>
    </row>
    <row r="3" spans="1:14" ht="88.5" customHeight="1" x14ac:dyDescent="0.25">
      <c r="A3" s="87" t="str">
        <f>_xlfn.IFNA(VLOOKUP(Tabela1[[#This Row],[NR DZIAŁANIA]],lista!$A$2:$E$111,2,FALSE),"")</f>
        <v>RSO1.1</v>
      </c>
      <c r="B3" s="88" t="str">
        <f>_xlfn.IFNA(VLOOKUP(Tabela1[[#This Row],[NR DZIAŁANIA]],lista!$A$2:$E$111,3,FALSE),"")</f>
        <v xml:space="preserve">Rozwijanie i wzmacnianie zdolności badawczych i innowacyjnych oraz wykorzystywanie zaawansowanych technologii </v>
      </c>
      <c r="C3" s="89" t="s">
        <v>15</v>
      </c>
      <c r="D3" s="88" t="str">
        <f>_xlfn.IFNA(VLOOKUP(Tabela1[[#This Row],[NR DZIAŁANIA]],lista!$A$2:$E$111,4,FALSE),"")</f>
        <v>B+R - organizacje badawcze</v>
      </c>
      <c r="E3" s="90">
        <v>45077</v>
      </c>
      <c r="F3" s="90">
        <v>45198</v>
      </c>
      <c r="G3" s="91" t="s">
        <v>16</v>
      </c>
      <c r="H3" s="91" t="s">
        <v>17</v>
      </c>
      <c r="I3" s="92">
        <v>224725000</v>
      </c>
      <c r="J3" s="93">
        <f>Tabela1[[#This Row],[KWOTA PRZEZNACZONA NA DOFINANSOWANIE PROJEKTÓW '[PLN']]]/4.45</f>
        <v>50500000</v>
      </c>
      <c r="K3" s="94" t="s">
        <v>18</v>
      </c>
      <c r="L3" s="95" t="s">
        <v>19</v>
      </c>
      <c r="M3" s="102" t="str">
        <f>_xlfn.IFNA(VLOOKUP(Tabela1[[#This Row],[NR DZIAŁANIA]],lista!$A$2:$E$111,5,FALSE),"")</f>
        <v>Departament Europejskiego Funduszu Rozwoju Regionalnego</v>
      </c>
      <c r="N3" s="95"/>
    </row>
    <row r="4" spans="1:14" ht="409.5" customHeight="1" x14ac:dyDescent="0.25">
      <c r="A4" s="87" t="str">
        <f>_xlfn.IFNA(VLOOKUP(Tabela1[[#This Row],[NR DZIAŁANIA]],lista!$A$2:$E$111,2,FALSE),"")</f>
        <v>RSO1.1</v>
      </c>
      <c r="B4" s="88" t="str">
        <f>_xlfn.IFNA(VLOOKUP(Tabela1[[#This Row],[NR DZIAŁANIA]],lista!$A$2:$E$111,3,FALSE),"")</f>
        <v xml:space="preserve">Rozwijanie i wzmacnianie zdolności badawczych i innowacyjnych oraz wykorzystywanie zaawansowanych technologii </v>
      </c>
      <c r="C4" s="89" t="s">
        <v>20</v>
      </c>
      <c r="D4" s="88" t="str">
        <f>_xlfn.IFNA(VLOOKUP(Tabela1[[#This Row],[NR DZIAŁANIA]],lista!$A$2:$E$111,4,FALSE),"")</f>
        <v>Badania, rozwój i innowacje w przedsiębiorstwach</v>
      </c>
      <c r="E4" s="90">
        <v>45230</v>
      </c>
      <c r="F4" s="90">
        <v>45300</v>
      </c>
      <c r="G4" s="96" t="s">
        <v>21</v>
      </c>
      <c r="H4" s="101" t="s">
        <v>22</v>
      </c>
      <c r="I4" s="97">
        <v>376025000</v>
      </c>
      <c r="J4" s="93">
        <f>Tabela1[[#This Row],[KWOTA PRZEZNACZONA NA DOFINANSOWANIE PROJEKTÓW '[PLN']]]/4.45</f>
        <v>84500000</v>
      </c>
      <c r="K4" s="98" t="s">
        <v>18</v>
      </c>
      <c r="L4" s="99" t="s">
        <v>19</v>
      </c>
      <c r="M4" s="102" t="str">
        <f>_xlfn.IFNA(VLOOKUP(Tabela1[[#This Row],[NR DZIAŁANIA]],lista!$A$2:$E$111,5,FALSE),"")</f>
        <v>Śląskie Centrum Przedsiębiorczości</v>
      </c>
      <c r="N4" s="167" t="s">
        <v>23</v>
      </c>
    </row>
    <row r="5" spans="1:14" ht="357" customHeight="1" x14ac:dyDescent="0.25">
      <c r="A5" s="87" t="str">
        <f>_xlfn.IFNA(VLOOKUP(Tabela1[[#This Row],[NR DZIAŁANIA]],lista!$A$2:$E$111,2,FALSE),"")</f>
        <v>RSO1.1</v>
      </c>
      <c r="B5" s="88" t="str">
        <f>_xlfn.IFNA(VLOOKUP(Tabela1[[#This Row],[NR DZIAŁANIA]],lista!$A$2:$E$111,3,FALSE),"")</f>
        <v xml:space="preserve">Rozwijanie i wzmacnianie zdolności badawczych i innowacyjnych oraz wykorzystywanie zaawansowanych technologii </v>
      </c>
      <c r="C5" s="89" t="s">
        <v>20</v>
      </c>
      <c r="D5" s="88" t="str">
        <f>_xlfn.IFNA(VLOOKUP(Tabela1[[#This Row],[NR DZIAŁANIA]],lista!$A$2:$E$111,4,FALSE),"")</f>
        <v>Badania, rozwój i innowacje w przedsiębiorstwach</v>
      </c>
      <c r="E5" s="100">
        <v>45444</v>
      </c>
      <c r="F5" s="100">
        <v>45474</v>
      </c>
      <c r="G5" s="96" t="s">
        <v>24</v>
      </c>
      <c r="H5" s="101" t="s">
        <v>25</v>
      </c>
      <c r="I5" s="97">
        <v>93005000</v>
      </c>
      <c r="J5" s="93">
        <f>Tabela1[[#This Row],[KWOTA PRZEZNACZONA NA DOFINANSOWANIE PROJEKTÓW '[PLN']]]/4.45</f>
        <v>20900000</v>
      </c>
      <c r="K5" s="98" t="s">
        <v>18</v>
      </c>
      <c r="L5" s="99" t="s">
        <v>19</v>
      </c>
      <c r="M5" s="102" t="str">
        <f>_xlfn.IFNA(VLOOKUP(Tabela1[[#This Row],[NR DZIAŁANIA]],lista!$A$2:$E$111,5,FALSE),"")</f>
        <v>Śląskie Centrum Przedsiębiorczości</v>
      </c>
      <c r="N5" s="88" t="s">
        <v>26</v>
      </c>
    </row>
    <row r="6" spans="1:14" s="50" customFormat="1" ht="309.75" customHeight="1" x14ac:dyDescent="0.25">
      <c r="A6" s="87" t="str">
        <f>_xlfn.IFNA(VLOOKUP(Tabela1[[#This Row],[NR DZIAŁANIA]],lista!$A$2:$E$111,2,FALSE),"")</f>
        <v>RSO1.1</v>
      </c>
      <c r="B6" s="88" t="str">
        <f>_xlfn.IFNA(VLOOKUP(Tabela1[[#This Row],[NR DZIAŁANIA]],lista!$A$2:$E$111,3,FALSE),"")</f>
        <v xml:space="preserve">Rozwijanie i wzmacnianie zdolności badawczych i innowacyjnych oraz wykorzystywanie zaawansowanych technologii </v>
      </c>
      <c r="C6" s="89" t="s">
        <v>27</v>
      </c>
      <c r="D6" s="88" t="str">
        <f>_xlfn.IFNA(VLOOKUP(Tabela1[[#This Row],[NR DZIAŁANIA]],lista!$A$2:$E$111,4,FALSE),"")</f>
        <v>Ekosystem RIS</v>
      </c>
      <c r="E6" s="149">
        <v>45107</v>
      </c>
      <c r="F6" s="175">
        <v>45199</v>
      </c>
      <c r="G6" s="176" t="s">
        <v>28</v>
      </c>
      <c r="H6" s="176" t="s">
        <v>29</v>
      </c>
      <c r="I6" s="177">
        <v>8232500</v>
      </c>
      <c r="J6" s="152">
        <v>1850000</v>
      </c>
      <c r="K6" s="176" t="s">
        <v>30</v>
      </c>
      <c r="L6" s="176" t="s">
        <v>19</v>
      </c>
      <c r="M6" s="178" t="s">
        <v>31</v>
      </c>
      <c r="N6" s="137" t="s">
        <v>32</v>
      </c>
    </row>
    <row r="7" spans="1:14" s="51" customFormat="1" ht="123.75" customHeight="1" x14ac:dyDescent="0.25">
      <c r="A7" s="87" t="str">
        <f>_xlfn.IFNA(VLOOKUP(Tabela1[[#This Row],[NR DZIAŁANIA]],lista!$A$2:$E$111,2,FALSE),"")</f>
        <v>RSO1.2</v>
      </c>
      <c r="B7" s="88" t="str">
        <f>_xlfn.IFNA(VLOOKUP(Tabela1[[#This Row],[NR DZIAŁANIA]],lista!$A$2:$E$111,3,FALSE),"")</f>
        <v xml:space="preserve">Czerpanie korzyści z cyfryzacji dla obywateli, przedsiębiorstw, organizacji badawczych i instytucji publicznych </v>
      </c>
      <c r="C7" s="89" t="s">
        <v>33</v>
      </c>
      <c r="D7" s="88" t="str">
        <f>_xlfn.IFNA(VLOOKUP(Tabela1[[#This Row],[NR DZIAŁANIA]],lista!$A$2:$E$111,4,FALSE),"")</f>
        <v xml:space="preserve">Cyfryzacja administracji publicznej </v>
      </c>
      <c r="E7" s="103">
        <v>45323</v>
      </c>
      <c r="F7" s="103">
        <v>45383</v>
      </c>
      <c r="G7" s="91" t="s">
        <v>34</v>
      </c>
      <c r="H7" s="101" t="s">
        <v>29</v>
      </c>
      <c r="I7" s="92">
        <v>8500000</v>
      </c>
      <c r="J7" s="93">
        <f>Tabela1[[#This Row],[KWOTA PRZEZNACZONA NA DOFINANSOWANIE PROJEKTÓW '[PLN']]]/4.45</f>
        <v>1910112.3595505618</v>
      </c>
      <c r="K7" s="94" t="s">
        <v>30</v>
      </c>
      <c r="L7" s="95" t="s">
        <v>19</v>
      </c>
      <c r="M7" s="102" t="str">
        <f>_xlfn.IFNA(VLOOKUP(Tabela1[[#This Row],[NR DZIAŁANIA]],lista!$A$2:$E$111,5,FALSE),"")</f>
        <v>Departament Europejskiego Funduszu Rozwoju Regionalnego</v>
      </c>
      <c r="N7" s="91" t="s">
        <v>35</v>
      </c>
    </row>
    <row r="8" spans="1:14" ht="115.5" customHeight="1" x14ac:dyDescent="0.25">
      <c r="A8" s="87" t="str">
        <f>_xlfn.IFNA(VLOOKUP(Tabela1[[#This Row],[NR DZIAŁANIA]],lista!$A$2:$E$111,2,FALSE),"")</f>
        <v>RSO1.2</v>
      </c>
      <c r="B8" s="88" t="str">
        <f>_xlfn.IFNA(VLOOKUP(Tabela1[[#This Row],[NR DZIAŁANIA]],lista!$A$2:$E$111,3,FALSE),"")</f>
        <v xml:space="preserve">Czerpanie korzyści z cyfryzacji dla obywateli, przedsiębiorstw, organizacji badawczych i instytucji publicznych </v>
      </c>
      <c r="C8" s="89" t="s">
        <v>33</v>
      </c>
      <c r="D8" s="88" t="str">
        <f>_xlfn.IFNA(VLOOKUP(Tabela1[[#This Row],[NR DZIAŁANIA]],lista!$A$2:$E$111,4,FALSE),"")</f>
        <v xml:space="preserve">Cyfryzacja administracji publicznej </v>
      </c>
      <c r="E8" s="103">
        <v>45471</v>
      </c>
      <c r="F8" s="100">
        <v>45534</v>
      </c>
      <c r="G8" s="91" t="s">
        <v>34</v>
      </c>
      <c r="H8" s="91" t="s">
        <v>36</v>
      </c>
      <c r="I8" s="92">
        <v>200250000</v>
      </c>
      <c r="J8" s="93">
        <f>Tabela1[[#This Row],[KWOTA PRZEZNACZONA NA DOFINANSOWANIE PROJEKTÓW '[PLN']]]/4.45</f>
        <v>45000000</v>
      </c>
      <c r="K8" s="94" t="s">
        <v>18</v>
      </c>
      <c r="L8" s="95" t="s">
        <v>19</v>
      </c>
      <c r="M8" s="102" t="str">
        <f>_xlfn.IFNA(VLOOKUP(Tabela1[[#This Row],[NR DZIAŁANIA]],lista!$A$2:$E$111,5,FALSE),"")</f>
        <v>Departament Europejskiego Funduszu Rozwoju Regionalnego</v>
      </c>
      <c r="N8" s="91" t="s">
        <v>37</v>
      </c>
    </row>
    <row r="9" spans="1:14" s="50" customFormat="1" ht="105.75" customHeight="1" x14ac:dyDescent="0.25">
      <c r="A9" s="87" t="str">
        <f>_xlfn.IFNA(VLOOKUP(Tabela1[[#This Row],[NR DZIAŁANIA]],lista!$A$2:$E$111,2,FALSE),"")</f>
        <v>RSO1.3</v>
      </c>
      <c r="B9" s="88" t="str">
        <f>_xlfn.IFNA(VLOOKUP(Tabela1[[#This Row],[NR DZIAŁANIA]],lista!$A$2:$E$111,3,FALSE),"")</f>
        <v xml:space="preserve">Wzmacnianie trwałego wzrostu i konkurencyjności MŚP oraz tworzenie miejsc pracy w MŚP, w tym poprzez inwestycje produkcyjne </v>
      </c>
      <c r="C9" s="89" t="s">
        <v>38</v>
      </c>
      <c r="D9" s="88" t="str">
        <f>_xlfn.IFNA(VLOOKUP(Tabela1[[#This Row],[NR DZIAŁANIA]],lista!$A$2:$E$111,4,FALSE),"")</f>
        <v>Rozwój przedsiębiorczości - EFRR</v>
      </c>
      <c r="E9" s="149">
        <v>45288</v>
      </c>
      <c r="F9" s="175">
        <v>45331</v>
      </c>
      <c r="G9" s="101" t="s">
        <v>39</v>
      </c>
      <c r="H9" s="101" t="s">
        <v>40</v>
      </c>
      <c r="I9" s="97">
        <v>46572449.550000004</v>
      </c>
      <c r="J9" s="93">
        <f>Tabela1[[#This Row],[KWOTA PRZEZNACZONA NA DOFINANSOWANIE PROJEKTÓW '[PLN']]]/4.45</f>
        <v>10465719</v>
      </c>
      <c r="K9" s="98" t="s">
        <v>30</v>
      </c>
      <c r="L9" s="104" t="s">
        <v>19</v>
      </c>
      <c r="M9" s="102" t="str">
        <f>_xlfn.IFNA(VLOOKUP(Tabela1[[#This Row],[NR DZIAŁANIA]],lista!$A$2:$E$111,5,FALSE),"")</f>
        <v>Wojewódzki Urząd Pracy</v>
      </c>
      <c r="N9" s="104"/>
    </row>
    <row r="10" spans="1:14" ht="262.5" customHeight="1" x14ac:dyDescent="0.25">
      <c r="A10" s="87" t="str">
        <f>_xlfn.IFNA(VLOOKUP(Tabela1[[#This Row],[NR DZIAŁANIA]],lista!$A$2:$E$111,2,FALSE),"")</f>
        <v>RSO1.3</v>
      </c>
      <c r="B10" s="88" t="str">
        <f>_xlfn.IFNA(VLOOKUP(Tabela1[[#This Row],[NR DZIAŁANIA]],lista!$A$2:$E$111,3,FALSE),"")</f>
        <v xml:space="preserve">Wzmacnianie trwałego wzrostu i konkurencyjności MŚP oraz tworzenie miejsc pracy w MŚP, w tym poprzez inwestycje produkcyjne </v>
      </c>
      <c r="C10" s="89" t="s">
        <v>41</v>
      </c>
      <c r="D10" s="88" t="str">
        <f>_xlfn.IFNA(VLOOKUP(Tabela1[[#This Row],[NR DZIAŁANIA]],lista!$A$2:$E$111,4,FALSE),"")</f>
        <v>Innowacje cyfrowe w MŚP</v>
      </c>
      <c r="E10" s="100">
        <v>45352</v>
      </c>
      <c r="F10" s="100">
        <v>45383</v>
      </c>
      <c r="G10" s="101" t="s">
        <v>42</v>
      </c>
      <c r="H10" s="101" t="s">
        <v>43</v>
      </c>
      <c r="I10" s="97">
        <v>66750000</v>
      </c>
      <c r="J10" s="93">
        <f>Tabela1[[#This Row],[KWOTA PRZEZNACZONA NA DOFINANSOWANIE PROJEKTÓW '[PLN']]]/4.45</f>
        <v>15000000</v>
      </c>
      <c r="K10" s="98" t="s">
        <v>18</v>
      </c>
      <c r="L10" s="99" t="s">
        <v>19</v>
      </c>
      <c r="M10" s="102" t="str">
        <f>_xlfn.IFNA(VLOOKUP(Tabela1[[#This Row],[NR DZIAŁANIA]],lista!$A$2:$E$111,5,FALSE),"")</f>
        <v>Śląskie Centrum Przedsiębiorczości</v>
      </c>
      <c r="N10" s="88" t="s">
        <v>44</v>
      </c>
    </row>
    <row r="11" spans="1:14" ht="163.5" customHeight="1" x14ac:dyDescent="0.25">
      <c r="A11" s="87" t="str">
        <f>_xlfn.IFNA(VLOOKUP(Tabela1[[#This Row],[NR DZIAŁANIA]],lista!$A$2:$E$111,2,FALSE),"")</f>
        <v>RSO1.3</v>
      </c>
      <c r="B11" s="88" t="str">
        <f>_xlfn.IFNA(VLOOKUP(Tabela1[[#This Row],[NR DZIAŁANIA]],lista!$A$2:$E$111,3,FALSE),"")</f>
        <v xml:space="preserve">Wzmacnianie trwałego wzrostu i konkurencyjności MŚP oraz tworzenie miejsc pracy w MŚP, w tym poprzez inwestycje produkcyjne </v>
      </c>
      <c r="C11" s="89" t="s">
        <v>45</v>
      </c>
      <c r="D11" s="88" t="str">
        <f>_xlfn.IFNA(VLOOKUP(Tabela1[[#This Row],[NR DZIAŁANIA]],lista!$A$2:$E$111,4,FALSE),"")</f>
        <v>Konkurencyjność przedsiębiorstw (IF)</v>
      </c>
      <c r="E11" s="100" t="s">
        <v>46</v>
      </c>
      <c r="F11" s="100" t="s">
        <v>46</v>
      </c>
      <c r="G11" s="100" t="s">
        <v>46</v>
      </c>
      <c r="H11" s="100" t="s">
        <v>46</v>
      </c>
      <c r="I11" s="97">
        <v>378250000</v>
      </c>
      <c r="J11" s="93">
        <f>Tabela1[[#This Row],[KWOTA PRZEZNACZONA NA DOFINANSOWANIE PROJEKTÓW '[PLN']]]/4.45</f>
        <v>85000000</v>
      </c>
      <c r="K11" s="100" t="s">
        <v>46</v>
      </c>
      <c r="L11" s="99" t="s">
        <v>19</v>
      </c>
      <c r="M11" s="102" t="str">
        <f>_xlfn.IFNA(VLOOKUP(Tabela1[[#This Row],[NR DZIAŁANIA]],lista!$A$2:$E$111,5,FALSE),"")</f>
        <v>Departament Rozwoju i Transformacji Regionu</v>
      </c>
      <c r="N11" s="88" t="s">
        <v>47</v>
      </c>
    </row>
    <row r="12" spans="1:14" ht="155.25" customHeight="1" x14ac:dyDescent="0.25">
      <c r="A12" s="87" t="str">
        <f>_xlfn.IFNA(VLOOKUP(Tabela1[[#This Row],[NR DZIAŁANIA]],lista!$A$2:$E$111,2,FALSE),"")</f>
        <v>RSO1.3</v>
      </c>
      <c r="B12" s="88" t="str">
        <f>_xlfn.IFNA(VLOOKUP(Tabela1[[#This Row],[NR DZIAŁANIA]],lista!$A$2:$E$111,3,FALSE),"")</f>
        <v xml:space="preserve">Wzmacnianie trwałego wzrostu i konkurencyjności MŚP oraz tworzenie miejsc pracy w MŚP, w tym poprzez inwestycje produkcyjne </v>
      </c>
      <c r="C12" s="89" t="s">
        <v>48</v>
      </c>
      <c r="D12" s="88" t="str">
        <f>_xlfn.IFNA(VLOOKUP(Tabela1[[#This Row],[NR DZIAŁANIA]],lista!$A$2:$E$111,4,FALSE),"")</f>
        <v>Promocja eksportu i internacjonalizacja MŚP</v>
      </c>
      <c r="E12" s="90">
        <v>45070</v>
      </c>
      <c r="F12" s="105">
        <v>45127</v>
      </c>
      <c r="G12" s="99" t="s">
        <v>49</v>
      </c>
      <c r="H12" s="101" t="s">
        <v>50</v>
      </c>
      <c r="I12" s="97">
        <v>89000000</v>
      </c>
      <c r="J12" s="93">
        <f>Tabela1[[#This Row],[KWOTA PRZEZNACZONA NA DOFINANSOWANIE PROJEKTÓW '[PLN']]]/4.45</f>
        <v>20000000</v>
      </c>
      <c r="K12" s="98" t="s">
        <v>30</v>
      </c>
      <c r="L12" s="99" t="s">
        <v>19</v>
      </c>
      <c r="M12" s="102" t="str">
        <f>_xlfn.IFNA(VLOOKUP(Tabela1[[#This Row],[NR DZIAŁANIA]],lista!$A$2:$E$111,5,FALSE),"")</f>
        <v>Śląskie Centrum Przedsiębiorczości</v>
      </c>
      <c r="N12" s="104" t="s">
        <v>51</v>
      </c>
    </row>
    <row r="13" spans="1:14" ht="24.75" customHeight="1" x14ac:dyDescent="0.25">
      <c r="A13" s="78" t="s">
        <v>52</v>
      </c>
      <c r="B13" s="106"/>
      <c r="C13" s="107"/>
      <c r="D13" s="107"/>
      <c r="E13" s="82"/>
      <c r="F13" s="82"/>
      <c r="G13" s="106"/>
      <c r="H13" s="83"/>
      <c r="I13" s="108"/>
      <c r="J13" s="108"/>
      <c r="K13" s="82"/>
      <c r="L13" s="78"/>
      <c r="M13" s="109"/>
      <c r="N13" s="106"/>
    </row>
    <row r="14" spans="1:14" ht="153.75" customHeight="1" x14ac:dyDescent="0.25">
      <c r="A14" s="87" t="str">
        <f>_xlfn.IFNA(VLOOKUP(Tabela1[[#This Row],[NR DZIAŁANIA]],lista!$A$2:$E$111,2,FALSE),"")</f>
        <v>RSO2.1</v>
      </c>
      <c r="B14" s="88" t="str">
        <f>_xlfn.IFNA(VLOOKUP(Tabela1[[#This Row],[NR DZIAŁANIA]],lista!$A$2:$E$111,3,FALSE),"")</f>
        <v>Wspieranie efektywności energetycznej i redukcji emisji gazów cieplarnianych</v>
      </c>
      <c r="C14" s="89" t="s">
        <v>53</v>
      </c>
      <c r="D14" s="88" t="str">
        <f>_xlfn.IFNA(VLOOKUP(Tabela1[[#This Row],[NR DZIAŁANIA]],lista!$A$2:$E$111,4,FALSE),"")</f>
        <v>Efektywność energetyczna budynków użyteczności publicznej - ZIT</v>
      </c>
      <c r="E14" s="100">
        <v>45351</v>
      </c>
      <c r="F14" s="100">
        <v>45412</v>
      </c>
      <c r="G14" s="91" t="s">
        <v>54</v>
      </c>
      <c r="H14" s="101" t="s">
        <v>55</v>
      </c>
      <c r="I14" s="110">
        <v>160000000</v>
      </c>
      <c r="J14" s="93">
        <f>Tabela1[[#This Row],[KWOTA PRZEZNACZONA NA DOFINANSOWANIE PROJEKTÓW '[PLN']]]/4.45</f>
        <v>35955056.179775283</v>
      </c>
      <c r="K14" s="111" t="s">
        <v>18</v>
      </c>
      <c r="L14" s="101" t="s">
        <v>19</v>
      </c>
      <c r="M14" s="102" t="str">
        <f>_xlfn.IFNA(VLOOKUP(Tabela1[[#This Row],[NR DZIAŁANIA]],lista!$A$2:$E$111,5,FALSE),"")</f>
        <v>Departament Europejskiego Funduszu Rozwoju Regionalnego</v>
      </c>
      <c r="N14" s="168" t="s">
        <v>56</v>
      </c>
    </row>
    <row r="15" spans="1:14" ht="153.75" customHeight="1" x14ac:dyDescent="0.25">
      <c r="A15" s="87" t="str">
        <f>_xlfn.IFNA(VLOOKUP(Tabela1[[#This Row],[NR DZIAŁANIA]],lista!$A$2:$E$111,2,FALSE),"")</f>
        <v>RSO2.1</v>
      </c>
      <c r="B15" s="88" t="str">
        <f>_xlfn.IFNA(VLOOKUP(Tabela1[[#This Row],[NR DZIAŁANIA]],lista!$A$2:$E$111,3,FALSE),"")</f>
        <v>Wspieranie efektywności energetycznej i redukcji emisji gazów cieplarnianych</v>
      </c>
      <c r="C15" s="89" t="s">
        <v>53</v>
      </c>
      <c r="D15" s="88" t="str">
        <f>_xlfn.IFNA(VLOOKUP(Tabela1[[#This Row],[NR DZIAŁANIA]],lista!$A$2:$E$111,4,FALSE),"")</f>
        <v>Efektywność energetyczna budynków użyteczności publicznej - ZIT</v>
      </c>
      <c r="E15" s="100">
        <v>45351</v>
      </c>
      <c r="F15" s="100">
        <v>45412</v>
      </c>
      <c r="G15" s="91" t="s">
        <v>54</v>
      </c>
      <c r="H15" s="101" t="s">
        <v>55</v>
      </c>
      <c r="I15" s="179">
        <v>83000000</v>
      </c>
      <c r="J15" s="93">
        <f>Tabela1[[#This Row],[KWOTA PRZEZNACZONA NA DOFINANSOWANIE PROJEKTÓW '[PLN']]]/4.45</f>
        <v>18651685.393258426</v>
      </c>
      <c r="K15" s="111" t="s">
        <v>18</v>
      </c>
      <c r="L15" s="101" t="s">
        <v>19</v>
      </c>
      <c r="M15" s="102" t="str">
        <f>_xlfn.IFNA(VLOOKUP(Tabela1[[#This Row],[NR DZIAŁANIA]],lista!$A$2:$E$111,5,FALSE),"")</f>
        <v>Departament Europejskiego Funduszu Rozwoju Regionalnego</v>
      </c>
      <c r="N15" s="88" t="s">
        <v>57</v>
      </c>
    </row>
    <row r="16" spans="1:14" ht="153.75" customHeight="1" x14ac:dyDescent="0.25">
      <c r="A16" s="87" t="str">
        <f>_xlfn.IFNA(VLOOKUP(Tabela1[[#This Row],[NR DZIAŁANIA]],lista!$A$2:$E$111,2,FALSE),"")</f>
        <v>RSO2.1</v>
      </c>
      <c r="B16" s="88" t="str">
        <f>_xlfn.IFNA(VLOOKUP(Tabela1[[#This Row],[NR DZIAŁANIA]],lista!$A$2:$E$111,3,FALSE),"")</f>
        <v>Wspieranie efektywności energetycznej i redukcji emisji gazów cieplarnianych</v>
      </c>
      <c r="C16" s="89" t="s">
        <v>53</v>
      </c>
      <c r="D16" s="88" t="str">
        <f>_xlfn.IFNA(VLOOKUP(Tabela1[[#This Row],[NR DZIAŁANIA]],lista!$A$2:$E$111,4,FALSE),"")</f>
        <v>Efektywność energetyczna budynków użyteczności publicznej - ZIT</v>
      </c>
      <c r="E16" s="100">
        <v>45351</v>
      </c>
      <c r="F16" s="100">
        <v>45412</v>
      </c>
      <c r="G16" s="91" t="s">
        <v>54</v>
      </c>
      <c r="H16" s="112" t="s">
        <v>55</v>
      </c>
      <c r="I16" s="180">
        <v>127643675.40000001</v>
      </c>
      <c r="J16" s="129">
        <f>Tabela1[[#This Row],[KWOTA PRZEZNACZONA NA DOFINANSOWANIE PROJEKTÓW '[PLN']]]/4.45</f>
        <v>28683972</v>
      </c>
      <c r="K16" s="111" t="s">
        <v>18</v>
      </c>
      <c r="L16" s="101" t="s">
        <v>19</v>
      </c>
      <c r="M16" s="102" t="str">
        <f>_xlfn.IFNA(VLOOKUP(Tabela1[[#This Row],[NR DZIAŁANIA]],lista!$A$2:$E$111,5,FALSE),"")</f>
        <v>Departament Europejskiego Funduszu Rozwoju Regionalnego</v>
      </c>
      <c r="N16" s="88" t="s">
        <v>58</v>
      </c>
    </row>
    <row r="17" spans="1:14" ht="153.75" customHeight="1" x14ac:dyDescent="0.25">
      <c r="A17" s="87" t="str">
        <f>_xlfn.IFNA(VLOOKUP(Tabela1[[#This Row],[NR DZIAŁANIA]],lista!$A$2:$E$111,2,FALSE),"")</f>
        <v>RSO2.1</v>
      </c>
      <c r="B17" s="88" t="str">
        <f>_xlfn.IFNA(VLOOKUP(Tabela1[[#This Row],[NR DZIAŁANIA]],lista!$A$2:$E$111,3,FALSE),"")</f>
        <v>Wspieranie efektywności energetycznej i redukcji emisji gazów cieplarnianych</v>
      </c>
      <c r="C17" s="89" t="s">
        <v>53</v>
      </c>
      <c r="D17" s="88" t="str">
        <f>_xlfn.IFNA(VLOOKUP(Tabela1[[#This Row],[NR DZIAŁANIA]],lista!$A$2:$E$111,4,FALSE),"")</f>
        <v>Efektywność energetyczna budynków użyteczności publicznej - ZIT</v>
      </c>
      <c r="E17" s="100">
        <v>45351</v>
      </c>
      <c r="F17" s="100">
        <v>45412</v>
      </c>
      <c r="G17" s="91" t="s">
        <v>54</v>
      </c>
      <c r="H17" s="101" t="s">
        <v>55</v>
      </c>
      <c r="I17" s="181">
        <v>97977471.829999998</v>
      </c>
      <c r="J17" s="93">
        <f>Tabela1[[#This Row],[KWOTA PRZEZNACZONA NA DOFINANSOWANIE PROJEKTÓW '[PLN']]]/4.45</f>
        <v>22017409.399999999</v>
      </c>
      <c r="K17" s="111" t="s">
        <v>18</v>
      </c>
      <c r="L17" s="101" t="s">
        <v>19</v>
      </c>
      <c r="M17" s="102" t="str">
        <f>_xlfn.IFNA(VLOOKUP(Tabela1[[#This Row],[NR DZIAŁANIA]],lista!$A$2:$E$111,5,FALSE),"")</f>
        <v>Departament Europejskiego Funduszu Rozwoju Regionalnego</v>
      </c>
      <c r="N17" s="88" t="s">
        <v>59</v>
      </c>
    </row>
    <row r="18" spans="1:14" ht="149.25" customHeight="1" x14ac:dyDescent="0.25">
      <c r="A18" s="87" t="str">
        <f>_xlfn.IFNA(VLOOKUP(Tabela1[[#This Row],[NR DZIAŁANIA]],lista!$A$2:$E$111,2,FALSE),"")</f>
        <v>RSO2.2</v>
      </c>
      <c r="B18" s="88" t="str">
        <f>_xlfn.IFNA(VLOOKUP(Tabela1[[#This Row],[NR DZIAŁANIA]],lista!$A$2:$E$111,3,FALSE),"")</f>
        <v>Wspieranie energii odnawialnej zgodnie z dyrektywą (UE) 2018/2001, w tym określonymi w niej kryteriami zrównowazonego rozwoju</v>
      </c>
      <c r="C18" s="89" t="s">
        <v>60</v>
      </c>
      <c r="D18" s="88" t="str">
        <f>_xlfn.IFNA(VLOOKUP(Tabela1[[#This Row],[NR DZIAŁANIA]],lista!$A$2:$E$111,4,FALSE),"")</f>
        <v>Odnawialne źródła energii</v>
      </c>
      <c r="E18" s="105">
        <v>45230</v>
      </c>
      <c r="F18" s="105">
        <v>45289</v>
      </c>
      <c r="G18" s="101" t="s">
        <v>61</v>
      </c>
      <c r="H18" s="101" t="s">
        <v>55</v>
      </c>
      <c r="I18" s="97">
        <v>44500000</v>
      </c>
      <c r="J18" s="93">
        <f>Tabela1[[#This Row],[KWOTA PRZEZNACZONA NA DOFINANSOWANIE PROJEKTÓW '[PLN']]]/4.45</f>
        <v>10000000</v>
      </c>
      <c r="K18" s="111" t="s">
        <v>18</v>
      </c>
      <c r="L18" s="101" t="s">
        <v>62</v>
      </c>
      <c r="M18" s="102" t="str">
        <f>_xlfn.IFNA(VLOOKUP(Tabela1[[#This Row],[NR DZIAŁANIA]],lista!$A$2:$E$111,5,FALSE),"")</f>
        <v>Departament Europejskiego Funduszu Rozwoju Regionalnego</v>
      </c>
      <c r="N18" s="8" t="s">
        <v>63</v>
      </c>
    </row>
    <row r="19" spans="1:14" ht="180" customHeight="1" x14ac:dyDescent="0.25">
      <c r="A19" s="87" t="str">
        <f>_xlfn.IFNA(VLOOKUP(Tabela1[[#This Row],[NR DZIAŁANIA]],lista!$A$2:$E$111,2,FALSE),"")</f>
        <v>RSO2.5</v>
      </c>
      <c r="B19" s="88" t="str">
        <f>_xlfn.IFNA(VLOOKUP(Tabela1[[#This Row],[NR DZIAŁANIA]],lista!$A$2:$E$111,3,FALSE),"")</f>
        <v xml:space="preserve">Wspieranie dostępu do wody oraz zrównoważonej gospodarki wodnej </v>
      </c>
      <c r="C19" s="89" t="s">
        <v>64</v>
      </c>
      <c r="D19" s="88" t="str">
        <f>_xlfn.IFNA(VLOOKUP(Tabela1[[#This Row],[NR DZIAŁANIA]],lista!$A$2:$E$111,4,FALSE),"")</f>
        <v>Infrastruktura wodno-kanalizacyjna</v>
      </c>
      <c r="E19" s="90">
        <v>45044</v>
      </c>
      <c r="F19" s="105">
        <v>45138</v>
      </c>
      <c r="G19" s="101" t="s">
        <v>65</v>
      </c>
      <c r="H19" s="101" t="s">
        <v>66</v>
      </c>
      <c r="I19" s="97">
        <v>200802552.05000001</v>
      </c>
      <c r="J19" s="93">
        <f>Tabela1[[#This Row],[KWOTA PRZEZNACZONA NA DOFINANSOWANIE PROJEKTÓW '[PLN']]]/4.45</f>
        <v>45124169</v>
      </c>
      <c r="K19" s="111" t="s">
        <v>18</v>
      </c>
      <c r="L19" s="104" t="s">
        <v>19</v>
      </c>
      <c r="M19" s="102" t="str">
        <f>_xlfn.IFNA(VLOOKUP(Tabela1[[#This Row],[NR DZIAŁANIA]],lista!$A$2:$E$111,5,FALSE),"")</f>
        <v>Departament Europejskiego Funduszu Rozwoju Regionalnego</v>
      </c>
      <c r="N19" s="104" t="s">
        <v>67</v>
      </c>
    </row>
    <row r="20" spans="1:14" ht="116.25" customHeight="1" x14ac:dyDescent="0.25">
      <c r="A20" s="87" t="str">
        <f>_xlfn.IFNA(VLOOKUP(Tabela1[[#This Row],[NR DZIAŁANIA]],lista!$A$2:$E$111,2,FALSE),"")</f>
        <v>RSO2.7</v>
      </c>
      <c r="B20" s="88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0" s="89" t="s">
        <v>68</v>
      </c>
      <c r="D20" s="88" t="str">
        <f>_xlfn.IFNA(VLOOKUP(Tabela1[[#This Row],[NR DZIAŁANIA]],lista!$A$2:$E$111,4,FALSE),"")</f>
        <v>Ochrona przyrody i bioróżnorodność</v>
      </c>
      <c r="E20" s="114">
        <v>45036</v>
      </c>
      <c r="F20" s="90">
        <v>45198</v>
      </c>
      <c r="G20" s="8" t="s">
        <v>69</v>
      </c>
      <c r="H20" s="8" t="s">
        <v>70</v>
      </c>
      <c r="I20" s="92">
        <v>125200750</v>
      </c>
      <c r="J20" s="93">
        <f>Tabela1[[#This Row],[KWOTA PRZEZNACZONA NA DOFINANSOWANIE PROJEKTÓW '[PLN']]]/4.45</f>
        <v>28135000</v>
      </c>
      <c r="K20" s="115" t="s">
        <v>30</v>
      </c>
      <c r="L20" s="116" t="s">
        <v>19</v>
      </c>
      <c r="M20" s="102" t="str">
        <f>_xlfn.IFNA(VLOOKUP(Tabela1[[#This Row],[NR DZIAŁANIA]],lista!$A$2:$E$111,5,FALSE),"")</f>
        <v>Departament Europejskiego Funduszu Rozwoju Regionalnego</v>
      </c>
      <c r="N20" s="169"/>
    </row>
    <row r="21" spans="1:14" ht="108.75" customHeight="1" x14ac:dyDescent="0.25">
      <c r="A21" s="87" t="str">
        <f>_xlfn.IFNA(VLOOKUP(Tabela1[[#This Row],[NR DZIAŁANIA]],lista!$A$2:$E$111,2,FALSE),"")</f>
        <v>RSO2.7</v>
      </c>
      <c r="B21" s="88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1" s="89" t="s">
        <v>68</v>
      </c>
      <c r="D21" s="88" t="str">
        <f>_xlfn.IFNA(VLOOKUP(Tabela1[[#This Row],[NR DZIAŁANIA]],lista!$A$2:$E$111,4,FALSE),"")</f>
        <v>Ochrona przyrody i bioróżnorodność</v>
      </c>
      <c r="E21" s="103">
        <v>45292</v>
      </c>
      <c r="F21" s="100">
        <v>45383</v>
      </c>
      <c r="G21" s="8" t="s">
        <v>71</v>
      </c>
      <c r="H21" s="8" t="s">
        <v>72</v>
      </c>
      <c r="I21" s="92">
        <v>64466664.950000003</v>
      </c>
      <c r="J21" s="93">
        <f>Tabela1[[#This Row],[KWOTA PRZEZNACZONA NA DOFINANSOWANIE PROJEKTÓW '[PLN']]]/4.45</f>
        <v>14486891</v>
      </c>
      <c r="K21" s="115" t="s">
        <v>18</v>
      </c>
      <c r="L21" s="116" t="s">
        <v>19</v>
      </c>
      <c r="M21" s="102" t="str">
        <f>_xlfn.IFNA(VLOOKUP(Tabela1[[#This Row],[NR DZIAŁANIA]],lista!$A$2:$E$111,5,FALSE),"")</f>
        <v>Departament Europejskiego Funduszu Rozwoju Regionalnego</v>
      </c>
      <c r="N21" s="170"/>
    </row>
    <row r="22" spans="1:14" ht="33.75" customHeight="1" x14ac:dyDescent="0.25">
      <c r="A22" s="78" t="s">
        <v>73</v>
      </c>
      <c r="B22" s="106"/>
      <c r="C22" s="107"/>
      <c r="D22" s="107"/>
      <c r="E22" s="106"/>
      <c r="F22" s="106"/>
      <c r="G22" s="106"/>
      <c r="H22" s="117"/>
      <c r="I22" s="118"/>
      <c r="J22" s="118"/>
      <c r="K22" s="106"/>
      <c r="L22" s="79"/>
      <c r="M22" s="109"/>
      <c r="N22" s="106"/>
    </row>
    <row r="23" spans="1:14" ht="97.5" customHeight="1" x14ac:dyDescent="0.25">
      <c r="A23" s="87" t="str">
        <f>_xlfn.IFNA(VLOOKUP(Tabela1[[#This Row],[NR DZIAŁANIA]],lista!$A$2:$E$111,2,FALSE),"")</f>
        <v>RSO2.8</v>
      </c>
      <c r="B23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3" s="89" t="s">
        <v>74</v>
      </c>
      <c r="D23" s="88" t="str">
        <f>_xlfn.IFNA(VLOOKUP(Tabela1[[#This Row],[NR DZIAŁANIA]],lista!$A$2:$E$111,4,FALSE),"")</f>
        <v>Zakup taboru autobusowego/ trolejbusowego - ZIT</v>
      </c>
      <c r="E23" s="105">
        <v>45282</v>
      </c>
      <c r="F23" s="90">
        <v>45380</v>
      </c>
      <c r="G23" s="8" t="s">
        <v>75</v>
      </c>
      <c r="H23" s="8" t="s">
        <v>76</v>
      </c>
      <c r="I23" s="92">
        <v>60000000</v>
      </c>
      <c r="J23" s="93">
        <f>Tabela1[[#This Row],[KWOTA PRZEZNACZONA NA DOFINANSOWANIE PROJEKTÓW '[PLN']]]/4.45</f>
        <v>13483146.067415729</v>
      </c>
      <c r="K23" s="88" t="s">
        <v>18</v>
      </c>
      <c r="L23" s="88" t="s">
        <v>19</v>
      </c>
      <c r="M23" s="102" t="str">
        <f>_xlfn.IFNA(VLOOKUP(Tabela1[[#This Row],[NR DZIAŁANIA]],lista!$A$2:$E$111,5,FALSE),"")</f>
        <v>Departament Europejskiego Funduszu Rozwoju Regionalnego</v>
      </c>
      <c r="N23" s="88" t="s">
        <v>77</v>
      </c>
    </row>
    <row r="24" spans="1:14" ht="121.5" customHeight="1" x14ac:dyDescent="0.25">
      <c r="A24" s="87" t="str">
        <f>_xlfn.IFNA(VLOOKUP(Tabela1[[#This Row],[NR DZIAŁANIA]],lista!$A$2:$E$111,2,FALSE),"")</f>
        <v>RSO2.8</v>
      </c>
      <c r="B24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4" s="89" t="s">
        <v>74</v>
      </c>
      <c r="D24" s="88" t="str">
        <f>_xlfn.IFNA(VLOOKUP(Tabela1[[#This Row],[NR DZIAŁANIA]],lista!$A$2:$E$111,4,FALSE),"")</f>
        <v>Zakup taboru autobusowego/ trolejbusowego - ZIT</v>
      </c>
      <c r="E24" s="105">
        <v>45282</v>
      </c>
      <c r="F24" s="90">
        <v>45380</v>
      </c>
      <c r="G24" s="8" t="s">
        <v>75</v>
      </c>
      <c r="H24" s="8" t="s">
        <v>76</v>
      </c>
      <c r="I24" s="92">
        <v>17800000</v>
      </c>
      <c r="J24" s="93">
        <f>Tabela1[[#This Row],[KWOTA PRZEZNACZONA NA DOFINANSOWANIE PROJEKTÓW '[PLN']]]/4.45</f>
        <v>4000000</v>
      </c>
      <c r="K24" s="88" t="s">
        <v>18</v>
      </c>
      <c r="L24" s="88" t="s">
        <v>19</v>
      </c>
      <c r="M24" s="102" t="str">
        <f>_xlfn.IFNA(VLOOKUP(Tabela1[[#This Row],[NR DZIAŁANIA]],lista!$A$2:$E$111,5,FALSE),"")</f>
        <v>Departament Europejskiego Funduszu Rozwoju Regionalnego</v>
      </c>
      <c r="N24" s="88" t="s">
        <v>78</v>
      </c>
    </row>
    <row r="25" spans="1:14" ht="116.25" customHeight="1" x14ac:dyDescent="0.25">
      <c r="A25" s="87" t="str">
        <f>_xlfn.IFNA(VLOOKUP(Tabela1[[#This Row],[NR DZIAŁANIA]],lista!$A$2:$E$111,2,FALSE),"")</f>
        <v>RSO2.8</v>
      </c>
      <c r="B25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5" s="89" t="s">
        <v>74</v>
      </c>
      <c r="D25" s="88" t="str">
        <f>_xlfn.IFNA(VLOOKUP(Tabela1[[#This Row],[NR DZIAŁANIA]],lista!$A$2:$E$111,4,FALSE),"")</f>
        <v>Zakup taboru autobusowego/ trolejbusowego - ZIT</v>
      </c>
      <c r="E25" s="105">
        <v>45282</v>
      </c>
      <c r="F25" s="90">
        <v>45380</v>
      </c>
      <c r="G25" s="8" t="s">
        <v>75</v>
      </c>
      <c r="H25" s="8" t="s">
        <v>76</v>
      </c>
      <c r="I25" s="92">
        <v>17800000</v>
      </c>
      <c r="J25" s="93">
        <f>Tabela1[[#This Row],[KWOTA PRZEZNACZONA NA DOFINANSOWANIE PROJEKTÓW '[PLN']]]/4.45</f>
        <v>4000000</v>
      </c>
      <c r="K25" s="88" t="s">
        <v>18</v>
      </c>
      <c r="L25" s="88" t="s">
        <v>19</v>
      </c>
      <c r="M25" s="102" t="str">
        <f>_xlfn.IFNA(VLOOKUP(Tabela1[[#This Row],[NR DZIAŁANIA]],lista!$A$2:$E$111,5,FALSE),"")</f>
        <v>Departament Europejskiego Funduszu Rozwoju Regionalnego</v>
      </c>
      <c r="N25" s="88" t="s">
        <v>79</v>
      </c>
    </row>
    <row r="26" spans="1:14" ht="96" customHeight="1" x14ac:dyDescent="0.25">
      <c r="A26" s="87" t="str">
        <f>_xlfn.IFNA(VLOOKUP(Tabela1[[#This Row],[NR DZIAŁANIA]],lista!$A$2:$E$111,2,FALSE),"")</f>
        <v>RSO2.8</v>
      </c>
      <c r="B26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6" s="89" t="s">
        <v>74</v>
      </c>
      <c r="D26" s="88" t="str">
        <f>_xlfn.IFNA(VLOOKUP(Tabela1[[#This Row],[NR DZIAŁANIA]],lista!$A$2:$E$111,4,FALSE),"")</f>
        <v>Zakup taboru autobusowego/ trolejbusowego - ZIT</v>
      </c>
      <c r="E26" s="105">
        <v>45282</v>
      </c>
      <c r="F26" s="90">
        <v>45380</v>
      </c>
      <c r="G26" s="8" t="s">
        <v>75</v>
      </c>
      <c r="H26" s="8" t="s">
        <v>76</v>
      </c>
      <c r="I26" s="92">
        <v>22250000</v>
      </c>
      <c r="J26" s="93">
        <f>Tabela1[[#This Row],[KWOTA PRZEZNACZONA NA DOFINANSOWANIE PROJEKTÓW '[PLN']]]/4.45</f>
        <v>5000000</v>
      </c>
      <c r="K26" s="88" t="s">
        <v>18</v>
      </c>
      <c r="L26" s="88" t="s">
        <v>19</v>
      </c>
      <c r="M26" s="102" t="str">
        <f>_xlfn.IFNA(VLOOKUP(Tabela1[[#This Row],[NR DZIAŁANIA]],lista!$A$2:$E$111,5,FALSE),"")</f>
        <v>Departament Europejskiego Funduszu Rozwoju Regionalnego</v>
      </c>
      <c r="N26" s="88" t="s">
        <v>80</v>
      </c>
    </row>
    <row r="27" spans="1:14" ht="126.75" customHeight="1" x14ac:dyDescent="0.25">
      <c r="A27" s="87" t="str">
        <f>_xlfn.IFNA(VLOOKUP(Tabela1[[#This Row],[NR DZIAŁANIA]],lista!$A$2:$E$111,2,FALSE),"")</f>
        <v>RSO2.8</v>
      </c>
      <c r="B27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7" s="89" t="s">
        <v>81</v>
      </c>
      <c r="D27" s="88" t="str">
        <f>_xlfn.IFNA(VLOOKUP(Tabela1[[#This Row],[NR DZIAŁANIA]],lista!$A$2:$E$111,4,FALSE),"")</f>
        <v>Zrównoważona multimodalna mobilność miejska  - ZIT</v>
      </c>
      <c r="E27" s="105">
        <v>45282</v>
      </c>
      <c r="F27" s="90">
        <v>45380</v>
      </c>
      <c r="G27" s="8" t="s">
        <v>82</v>
      </c>
      <c r="H27" s="95" t="s">
        <v>83</v>
      </c>
      <c r="I27" s="92">
        <v>129050000</v>
      </c>
      <c r="J27" s="93">
        <f>Tabela1[[#This Row],[KWOTA PRZEZNACZONA NA DOFINANSOWANIE PROJEKTÓW '[PLN']]]/4.45</f>
        <v>29000000</v>
      </c>
      <c r="K27" s="88" t="s">
        <v>18</v>
      </c>
      <c r="L27" s="88" t="s">
        <v>19</v>
      </c>
      <c r="M27" s="102" t="str">
        <f>_xlfn.IFNA(VLOOKUP(Tabela1[[#This Row],[NR DZIAŁANIA]],lista!$A$2:$E$111,5,FALSE),"")</f>
        <v>Departament Europejskiego Funduszu Rozwoju Regionalnego</v>
      </c>
      <c r="N27" s="88" t="s">
        <v>84</v>
      </c>
    </row>
    <row r="28" spans="1:14" ht="126.75" customHeight="1" x14ac:dyDescent="0.25">
      <c r="A28" s="87" t="str">
        <f>_xlfn.IFNA(VLOOKUP(Tabela1[[#This Row],[NR DZIAŁANIA]],lista!$A$2:$E$111,2,FALSE),"")</f>
        <v>RSO2.8</v>
      </c>
      <c r="B28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8" s="89" t="s">
        <v>81</v>
      </c>
      <c r="D28" s="88" t="str">
        <f>_xlfn.IFNA(VLOOKUP(Tabela1[[#This Row],[NR DZIAŁANIA]],lista!$A$2:$E$111,4,FALSE),"")</f>
        <v>Zrównoważona multimodalna mobilność miejska  - ZIT</v>
      </c>
      <c r="E28" s="105">
        <v>45282</v>
      </c>
      <c r="F28" s="90">
        <v>45380</v>
      </c>
      <c r="G28" s="8" t="s">
        <v>82</v>
      </c>
      <c r="H28" s="95" t="s">
        <v>83</v>
      </c>
      <c r="I28" s="92">
        <v>32040000</v>
      </c>
      <c r="J28" s="93">
        <f>Tabela1[[#This Row],[KWOTA PRZEZNACZONA NA DOFINANSOWANIE PROJEKTÓW '[PLN']]]/4.45</f>
        <v>7200000</v>
      </c>
      <c r="K28" s="88" t="s">
        <v>18</v>
      </c>
      <c r="L28" s="88" t="s">
        <v>19</v>
      </c>
      <c r="M28" s="102" t="str">
        <f>_xlfn.IFNA(VLOOKUP(Tabela1[[#This Row],[NR DZIAŁANIA]],lista!$A$2:$E$111,5,FALSE),"")</f>
        <v>Departament Europejskiego Funduszu Rozwoju Regionalnego</v>
      </c>
      <c r="N28" s="88" t="s">
        <v>78</v>
      </c>
    </row>
    <row r="29" spans="1:14" ht="126.75" customHeight="1" x14ac:dyDescent="0.25">
      <c r="A29" s="87" t="str">
        <f>_xlfn.IFNA(VLOOKUP(Tabela1[[#This Row],[NR DZIAŁANIA]],lista!$A$2:$E$111,2,FALSE),"")</f>
        <v>RSO2.8</v>
      </c>
      <c r="B29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9" s="89" t="s">
        <v>81</v>
      </c>
      <c r="D29" s="88" t="str">
        <f>_xlfn.IFNA(VLOOKUP(Tabela1[[#This Row],[NR DZIAŁANIA]],lista!$A$2:$E$111,4,FALSE),"")</f>
        <v>Zrównoważona multimodalna mobilność miejska  - ZIT</v>
      </c>
      <c r="E29" s="105">
        <v>45282</v>
      </c>
      <c r="F29" s="90">
        <v>45380</v>
      </c>
      <c r="G29" s="8" t="s">
        <v>82</v>
      </c>
      <c r="H29" s="95" t="s">
        <v>83</v>
      </c>
      <c r="I29" s="92">
        <v>57412476</v>
      </c>
      <c r="J29" s="93">
        <f>Tabela1[[#This Row],[KWOTA PRZEZNACZONA NA DOFINANSOWANIE PROJEKTÓW '[PLN']]]/4.45</f>
        <v>12901680</v>
      </c>
      <c r="K29" s="88" t="s">
        <v>18</v>
      </c>
      <c r="L29" s="88" t="s">
        <v>19</v>
      </c>
      <c r="M29" s="102" t="str">
        <f>_xlfn.IFNA(VLOOKUP(Tabela1[[#This Row],[NR DZIAŁANIA]],lista!$A$2:$E$111,5,FALSE),"")</f>
        <v>Departament Europejskiego Funduszu Rozwoju Regionalnego</v>
      </c>
      <c r="N29" s="88" t="s">
        <v>85</v>
      </c>
    </row>
    <row r="30" spans="1:14" ht="126.75" customHeight="1" x14ac:dyDescent="0.25">
      <c r="A30" s="87" t="str">
        <f>_xlfn.IFNA(VLOOKUP(Tabela1[[#This Row],[NR DZIAŁANIA]],lista!$A$2:$E$111,2,FALSE),"")</f>
        <v>RSO2.8</v>
      </c>
      <c r="B30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0" s="89" t="s">
        <v>81</v>
      </c>
      <c r="D30" s="88" t="str">
        <f>_xlfn.IFNA(VLOOKUP(Tabela1[[#This Row],[NR DZIAŁANIA]],lista!$A$2:$E$111,4,FALSE),"")</f>
        <v>Zrównoważona multimodalna mobilność miejska  - ZIT</v>
      </c>
      <c r="E30" s="105">
        <v>45282</v>
      </c>
      <c r="F30" s="90">
        <v>45380</v>
      </c>
      <c r="G30" s="8" t="s">
        <v>82</v>
      </c>
      <c r="H30" s="95" t="s">
        <v>83</v>
      </c>
      <c r="I30" s="92">
        <v>33375000</v>
      </c>
      <c r="J30" s="93">
        <f>Tabela1[[#This Row],[KWOTA PRZEZNACZONA NA DOFINANSOWANIE PROJEKTÓW '[PLN']]]/4.45</f>
        <v>7500000</v>
      </c>
      <c r="K30" s="88" t="s">
        <v>18</v>
      </c>
      <c r="L30" s="88" t="s">
        <v>19</v>
      </c>
      <c r="M30" s="102" t="str">
        <f>_xlfn.IFNA(VLOOKUP(Tabela1[[#This Row],[NR DZIAŁANIA]],lista!$A$2:$E$111,5,FALSE),"")</f>
        <v>Departament Europejskiego Funduszu Rozwoju Regionalnego</v>
      </c>
      <c r="N30" s="88" t="s">
        <v>80</v>
      </c>
    </row>
    <row r="31" spans="1:14" ht="126.75" customHeight="1" x14ac:dyDescent="0.25">
      <c r="A31" s="87" t="str">
        <f>_xlfn.IFNA(VLOOKUP(Tabela1[[#This Row],[NR DZIAŁANIA]],lista!$A$2:$E$111,2,FALSE),"")</f>
        <v>RSO2.8</v>
      </c>
      <c r="B31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1" s="89" t="s">
        <v>86</v>
      </c>
      <c r="D31" s="88" t="str">
        <f>_xlfn.IFNA(VLOOKUP(Tabela1[[#This Row],[NR DZIAŁANIA]],lista!$A$2:$E$111,4,FALSE),"")</f>
        <v>Regionalne Trasy Rowerowe - ZIT</v>
      </c>
      <c r="E31" s="119">
        <v>45352</v>
      </c>
      <c r="F31" s="100">
        <v>45474</v>
      </c>
      <c r="G31" s="8" t="s">
        <v>87</v>
      </c>
      <c r="H31" s="95" t="s">
        <v>83</v>
      </c>
      <c r="I31" s="92">
        <v>70000000</v>
      </c>
      <c r="J31" s="93">
        <f>Tabela1[[#This Row],[KWOTA PRZEZNACZONA NA DOFINANSOWANIE PROJEKTÓW '[PLN']]]/4.45</f>
        <v>15730337.078651685</v>
      </c>
      <c r="K31" s="120" t="s">
        <v>18</v>
      </c>
      <c r="L31" s="8" t="s">
        <v>19</v>
      </c>
      <c r="M31" s="102" t="str">
        <f>_xlfn.IFNA(VLOOKUP(Tabela1[[#This Row],[NR DZIAŁANIA]],lista!$A$2:$E$111,5,FALSE),"")</f>
        <v>Departament Europejskiego Funduszu Rozwoju Regionalnego</v>
      </c>
      <c r="N31" s="88" t="s">
        <v>77</v>
      </c>
    </row>
    <row r="32" spans="1:14" ht="126.75" customHeight="1" x14ac:dyDescent="0.25">
      <c r="A32" s="87" t="str">
        <f>_xlfn.IFNA(VLOOKUP(Tabela1[[#This Row],[NR DZIAŁANIA]],lista!$A$2:$E$111,2,FALSE),"")</f>
        <v>RSO2.8</v>
      </c>
      <c r="B32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2" s="89" t="s">
        <v>86</v>
      </c>
      <c r="D32" s="88" t="str">
        <f>_xlfn.IFNA(VLOOKUP(Tabela1[[#This Row],[NR DZIAŁANIA]],lista!$A$2:$E$111,4,FALSE),"")</f>
        <v>Regionalne Trasy Rowerowe - ZIT</v>
      </c>
      <c r="E32" s="119">
        <v>45352</v>
      </c>
      <c r="F32" s="100">
        <v>45474</v>
      </c>
      <c r="G32" s="8" t="s">
        <v>87</v>
      </c>
      <c r="H32" s="95" t="s">
        <v>83</v>
      </c>
      <c r="I32" s="92">
        <v>32262500</v>
      </c>
      <c r="J32" s="93">
        <f>Tabela1[[#This Row],[KWOTA PRZEZNACZONA NA DOFINANSOWANIE PROJEKTÓW '[PLN']]]/4.45</f>
        <v>7250000</v>
      </c>
      <c r="K32" s="120" t="s">
        <v>18</v>
      </c>
      <c r="L32" s="8" t="s">
        <v>19</v>
      </c>
      <c r="M32" s="102" t="str">
        <f>_xlfn.IFNA(VLOOKUP(Tabela1[[#This Row],[NR DZIAŁANIA]],lista!$A$2:$E$111,5,FALSE),"")</f>
        <v>Departament Europejskiego Funduszu Rozwoju Regionalnego</v>
      </c>
      <c r="N32" s="88" t="s">
        <v>78</v>
      </c>
    </row>
    <row r="33" spans="1:14" ht="126.75" customHeight="1" x14ac:dyDescent="0.25">
      <c r="A33" s="87" t="str">
        <f>_xlfn.IFNA(VLOOKUP(Tabela1[[#This Row],[NR DZIAŁANIA]],lista!$A$2:$E$111,2,FALSE),"")</f>
        <v>RSO2.8</v>
      </c>
      <c r="B33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3" s="89" t="s">
        <v>86</v>
      </c>
      <c r="D33" s="88" t="str">
        <f>_xlfn.IFNA(VLOOKUP(Tabela1[[#This Row],[NR DZIAŁANIA]],lista!$A$2:$E$111,4,FALSE),"")</f>
        <v>Regionalne Trasy Rowerowe - ZIT</v>
      </c>
      <c r="E33" s="119">
        <v>45352</v>
      </c>
      <c r="F33" s="100">
        <v>45505</v>
      </c>
      <c r="G33" s="8" t="s">
        <v>87</v>
      </c>
      <c r="H33" s="95" t="s">
        <v>83</v>
      </c>
      <c r="I33" s="92">
        <v>32262500</v>
      </c>
      <c r="J33" s="93">
        <f>Tabela1[[#This Row],[KWOTA PRZEZNACZONA NA DOFINANSOWANIE PROJEKTÓW '[PLN']]]/4.45</f>
        <v>7250000</v>
      </c>
      <c r="K33" s="120" t="s">
        <v>18</v>
      </c>
      <c r="L33" s="8" t="s">
        <v>19</v>
      </c>
      <c r="M33" s="102" t="str">
        <f>_xlfn.IFNA(VLOOKUP(Tabela1[[#This Row],[NR DZIAŁANIA]],lista!$A$2:$E$111,5,FALSE),"")</f>
        <v>Departament Europejskiego Funduszu Rozwoju Regionalnego</v>
      </c>
      <c r="N33" s="88" t="s">
        <v>79</v>
      </c>
    </row>
    <row r="34" spans="1:14" ht="118.5" customHeight="1" x14ac:dyDescent="0.25">
      <c r="A34" s="87" t="str">
        <f>_xlfn.IFNA(VLOOKUP(Tabela1[[#This Row],[NR DZIAŁANIA]],lista!$A$2:$E$111,2,FALSE),"")</f>
        <v>RSO2.8</v>
      </c>
      <c r="B34" s="8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4" s="89" t="s">
        <v>86</v>
      </c>
      <c r="D34" s="88" t="str">
        <f>_xlfn.IFNA(VLOOKUP(Tabela1[[#This Row],[NR DZIAŁANIA]],lista!$A$2:$E$111,4,FALSE),"")</f>
        <v>Regionalne Trasy Rowerowe - ZIT</v>
      </c>
      <c r="E34" s="119">
        <v>45352</v>
      </c>
      <c r="F34" s="100">
        <v>45444</v>
      </c>
      <c r="G34" s="8" t="s">
        <v>87</v>
      </c>
      <c r="H34" s="95" t="s">
        <v>83</v>
      </c>
      <c r="I34" s="92">
        <v>32262500</v>
      </c>
      <c r="J34" s="93">
        <f>Tabela1[[#This Row],[KWOTA PRZEZNACZONA NA DOFINANSOWANIE PROJEKTÓW '[PLN']]]/4.45</f>
        <v>7250000</v>
      </c>
      <c r="K34" s="120" t="s">
        <v>18</v>
      </c>
      <c r="L34" s="8" t="s">
        <v>19</v>
      </c>
      <c r="M34" s="102" t="str">
        <f>_xlfn.IFNA(VLOOKUP(Tabela1[[#This Row],[NR DZIAŁANIA]],lista!$A$2:$E$111,5,FALSE),"")</f>
        <v>Departament Europejskiego Funduszu Rozwoju Regionalnego</v>
      </c>
      <c r="N34" s="88" t="s">
        <v>80</v>
      </c>
    </row>
    <row r="35" spans="1:14" ht="36" customHeight="1" x14ac:dyDescent="0.25">
      <c r="A35" s="78" t="s">
        <v>88</v>
      </c>
      <c r="B35" s="106"/>
      <c r="C35" s="107"/>
      <c r="D35" s="107"/>
      <c r="E35" s="106"/>
      <c r="F35" s="106"/>
      <c r="G35" s="106"/>
      <c r="H35" s="117"/>
      <c r="I35" s="118"/>
      <c r="J35" s="108"/>
      <c r="K35" s="106"/>
      <c r="L35" s="79"/>
      <c r="M35" s="109"/>
      <c r="N35" s="106"/>
    </row>
    <row r="36" spans="1:14" ht="102" customHeight="1" x14ac:dyDescent="0.25">
      <c r="A36" s="87" t="str">
        <f>_xlfn.IFNA(VLOOKUP(Tabela1[[#This Row],[NR DZIAŁANIA]],lista!$A$2:$E$111,2,FALSE),"")</f>
        <v>RSO3.2</v>
      </c>
      <c r="B36" s="88" t="str">
        <f>_xlfn.IFNA(VLOOKUP(Tabela1[[#This Row],[NR DZIAŁANIA]],lista!$A$2:$E$111,3,FALSE),"")</f>
        <v xml:space="preserve">Rozwój i udoskonalanie zrównoważonej, odpornej na zmiany klimatu, inteligentnej i intermodalnej mobilności na poziomie krajowym, regionalnym i lokalnym, w tym poprawa dostępu do TEN-T oraz mobilności transgranicznej </v>
      </c>
      <c r="C36" s="89" t="s">
        <v>89</v>
      </c>
      <c r="D36" s="88" t="str">
        <f>_xlfn.IFNA(VLOOKUP(Tabela1[[#This Row],[NR DZIAŁANIA]],lista!$A$2:$E$111,4,FALSE),"")</f>
        <v>Drogi wojewódzkie</v>
      </c>
      <c r="E36" s="114">
        <v>45036</v>
      </c>
      <c r="F36" s="121">
        <v>45198</v>
      </c>
      <c r="G36" s="122" t="s">
        <v>90</v>
      </c>
      <c r="H36" s="122" t="s">
        <v>83</v>
      </c>
      <c r="I36" s="123">
        <v>539518000</v>
      </c>
      <c r="J36" s="93">
        <f>Tabela1[[#This Row],[KWOTA PRZEZNACZONA NA DOFINANSOWANIE PROJEKTÓW '[PLN']]]/4.45</f>
        <v>121240000</v>
      </c>
      <c r="K36" s="124" t="s">
        <v>18</v>
      </c>
      <c r="L36" s="8" t="s">
        <v>19</v>
      </c>
      <c r="M36" s="102" t="str">
        <f>_xlfn.IFNA(VLOOKUP(Tabela1[[#This Row],[NR DZIAŁANIA]],lista!$A$2:$E$111,5,FALSE),"")</f>
        <v>Departament Europejskiego Funduszu Rozwoju Regionalnego</v>
      </c>
      <c r="N36" s="151" t="s">
        <v>91</v>
      </c>
    </row>
    <row r="37" spans="1:14" ht="113.25" customHeight="1" x14ac:dyDescent="0.25">
      <c r="A37" s="87" t="str">
        <f>_xlfn.IFNA(VLOOKUP(Tabela1[[#This Row],[NR DZIAŁANIA]],lista!$A$2:$E$111,2,FALSE),"")</f>
        <v>RSO3.2</v>
      </c>
      <c r="B37" s="88" t="str">
        <f>_xlfn.IFNA(VLOOKUP(Tabela1[[#This Row],[NR DZIAŁANIA]],lista!$A$2:$E$111,3,FALSE),"")</f>
        <v xml:space="preserve">Rozwój i udoskonalanie zrównoważonej, odpornej na zmiany klimatu, inteligentnej i intermodalnej mobilności na poziomie krajowym, regionalnym i lokalnym, w tym poprawa dostępu do TEN-T oraz mobilności transgranicznej </v>
      </c>
      <c r="C37" s="89" t="s">
        <v>92</v>
      </c>
      <c r="D37" s="88" t="str">
        <f>_xlfn.IFNA(VLOOKUP(Tabela1[[#This Row],[NR DZIAŁANIA]],lista!$A$2:$E$111,4,FALSE),"")</f>
        <v>Regionalny tabor kolejowy</v>
      </c>
      <c r="E37" s="125">
        <v>45036</v>
      </c>
      <c r="F37" s="121">
        <v>45198</v>
      </c>
      <c r="G37" s="126" t="s">
        <v>93</v>
      </c>
      <c r="H37" s="127" t="s">
        <v>83</v>
      </c>
      <c r="I37" s="128">
        <v>619970467.59000003</v>
      </c>
      <c r="J37" s="129">
        <v>139319206.19999999</v>
      </c>
      <c r="K37" s="124" t="s">
        <v>30</v>
      </c>
      <c r="L37" s="8" t="s">
        <v>19</v>
      </c>
      <c r="M37" s="102" t="str">
        <f>_xlfn.IFNA(VLOOKUP(Tabela1[[#This Row],[NR DZIAŁANIA]],lista!$A$2:$E$111,5,FALSE),"")</f>
        <v>Departament Europejskiego Funduszu Rozwoju Regionalnego</v>
      </c>
      <c r="N37" s="151" t="s">
        <v>94</v>
      </c>
    </row>
    <row r="38" spans="1:14" ht="148.5" customHeight="1" x14ac:dyDescent="0.25">
      <c r="A38" s="87" t="str">
        <f>_xlfn.IFNA(VLOOKUP(Tabela1[[#This Row],[NR DZIAŁANIA]],lista!$A$2:$E$111,2,FALSE),"")</f>
        <v>RSO3.2</v>
      </c>
      <c r="B38" s="88" t="str">
        <f>_xlfn.IFNA(VLOOKUP(Tabela1[[#This Row],[NR DZIAŁANIA]],lista!$A$2:$E$111,3,FALSE),"")</f>
        <v xml:space="preserve">Rozwój i udoskonalanie zrównoważonej, odpornej na zmiany klimatu, inteligentnej i intermodalnej mobilności na poziomie krajowym, regionalnym i lokalnym, w tym poprawa dostępu do TEN-T oraz mobilności transgranicznej </v>
      </c>
      <c r="C38" s="89" t="s">
        <v>92</v>
      </c>
      <c r="D38" s="88" t="str">
        <f>_xlfn.IFNA(VLOOKUP(Tabela1[[#This Row],[NR DZIAŁANIA]],lista!$A$2:$E$111,4,FALSE),"")</f>
        <v>Regionalny tabor kolejowy</v>
      </c>
      <c r="E38" s="114">
        <v>45036</v>
      </c>
      <c r="F38" s="121">
        <v>45198</v>
      </c>
      <c r="G38" s="130" t="s">
        <v>95</v>
      </c>
      <c r="H38" s="131" t="s">
        <v>96</v>
      </c>
      <c r="I38" s="132">
        <v>47529532.409999996</v>
      </c>
      <c r="J38" s="93">
        <v>10680793.800000001</v>
      </c>
      <c r="K38" s="124" t="s">
        <v>30</v>
      </c>
      <c r="L38" s="8" t="s">
        <v>19</v>
      </c>
      <c r="M38" s="102" t="str">
        <f>_xlfn.IFNA(VLOOKUP(Tabela1[[#This Row],[NR DZIAŁANIA]],lista!$A$2:$E$111,5,FALSE),"")</f>
        <v>Departament Europejskiego Funduszu Rozwoju Regionalnego</v>
      </c>
      <c r="N38" s="151" t="s">
        <v>94</v>
      </c>
    </row>
    <row r="39" spans="1:14" ht="42" customHeight="1" x14ac:dyDescent="0.25">
      <c r="A39" s="78" t="s">
        <v>97</v>
      </c>
      <c r="B39" s="79"/>
      <c r="C39" s="80"/>
      <c r="D39" s="81"/>
      <c r="E39" s="82"/>
      <c r="F39" s="82"/>
      <c r="G39" s="79"/>
      <c r="H39" s="83"/>
      <c r="I39" s="84"/>
      <c r="J39" s="108"/>
      <c r="K39" s="78"/>
      <c r="L39" s="78"/>
      <c r="M39" s="86"/>
      <c r="N39" s="79"/>
    </row>
    <row r="40" spans="1:14" s="50" customFormat="1" ht="135" customHeight="1" x14ac:dyDescent="0.25">
      <c r="A40" s="87" t="str">
        <f>_xlfn.IFNA(VLOOKUP(Tabela1[[#This Row],[NR DZIAŁANIA]],lista!$A$2:$E$111,2,FALSE),"")</f>
        <v>ESO4.1</v>
      </c>
      <c r="B40" s="88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0" s="89" t="s">
        <v>98</v>
      </c>
      <c r="D40" s="88" t="str">
        <f>_xlfn.IFNA(VLOOKUP(Tabela1[[#This Row],[NR DZIAŁANIA]],lista!$A$2:$E$111,4,FALSE),"")</f>
        <v>Aktywizacja zawodowa poprzez PUP</v>
      </c>
      <c r="E40" s="182">
        <v>45505</v>
      </c>
      <c r="F40" s="183">
        <v>45536</v>
      </c>
      <c r="G40" s="176" t="s">
        <v>99</v>
      </c>
      <c r="H40" s="176" t="s">
        <v>100</v>
      </c>
      <c r="I40" s="177">
        <v>148630000</v>
      </c>
      <c r="J40" s="93">
        <f>Tabela1[[#This Row],[KWOTA PRZEZNACZONA NA DOFINANSOWANIE PROJEKTÓW '[PLN']]]/4.45</f>
        <v>33400000</v>
      </c>
      <c r="K40" s="176" t="s">
        <v>30</v>
      </c>
      <c r="L40" s="176" t="s">
        <v>19</v>
      </c>
      <c r="M40" s="102" t="str">
        <f>_xlfn.IFNA(VLOOKUP(Tabela1[[#This Row],[NR DZIAŁANIA]],lista!$A$2:$E$111,5,FALSE),"")</f>
        <v>Wojewódzki Urząd Pracy</v>
      </c>
      <c r="N40" s="184" t="s">
        <v>32</v>
      </c>
    </row>
    <row r="41" spans="1:14" s="50" customFormat="1" ht="139.5" customHeight="1" x14ac:dyDescent="0.25">
      <c r="A41" s="87" t="str">
        <f>_xlfn.IFNA(VLOOKUP(Tabela1[[#This Row],[NR DZIAŁANIA]],lista!$A$2:$E$111,2,FALSE),"")</f>
        <v>ESO4.1</v>
      </c>
      <c r="B41" s="88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1" s="89" t="s">
        <v>101</v>
      </c>
      <c r="D41" s="88" t="str">
        <f>_xlfn.IFNA(VLOOKUP(Tabela1[[#This Row],[NR DZIAŁANIA]],lista!$A$2:$E$111,4,FALSE),"")</f>
        <v>Aktywizacja zawodowa poprzez OHP</v>
      </c>
      <c r="E41" s="182">
        <v>45505</v>
      </c>
      <c r="F41" s="183">
        <v>45536</v>
      </c>
      <c r="G41" s="176" t="s">
        <v>102</v>
      </c>
      <c r="H41" s="176" t="s">
        <v>103</v>
      </c>
      <c r="I41" s="177">
        <v>8900000</v>
      </c>
      <c r="J41" s="93">
        <f>Tabela1[[#This Row],[KWOTA PRZEZNACZONA NA DOFINANSOWANIE PROJEKTÓW '[PLN']]]/4.45</f>
        <v>2000000</v>
      </c>
      <c r="K41" s="176" t="s">
        <v>30</v>
      </c>
      <c r="L41" s="176" t="s">
        <v>19</v>
      </c>
      <c r="M41" s="178" t="s">
        <v>31</v>
      </c>
      <c r="N41" s="184" t="s">
        <v>32</v>
      </c>
    </row>
    <row r="42" spans="1:14" s="68" customFormat="1" ht="147" customHeight="1" x14ac:dyDescent="0.25">
      <c r="A42" s="87" t="str">
        <f>_xlfn.IFNA(VLOOKUP(Tabela1[[#This Row],[NR DZIAŁANIA]],lista!$A$2:$E$111,2,FALSE),"")</f>
        <v>ESO4.1</v>
      </c>
      <c r="B42" s="88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2" s="89" t="s">
        <v>104</v>
      </c>
      <c r="D42" s="88" t="str">
        <f>_xlfn.IFNA(VLOOKUP(Tabela1[[#This Row],[NR DZIAŁANIA]],lista!$A$2:$E$111,4,FALSE),"")</f>
        <v>ALMA - staże zagraniczne dla młodych</v>
      </c>
      <c r="E42" s="182">
        <v>45536</v>
      </c>
      <c r="F42" s="183">
        <v>45566</v>
      </c>
      <c r="G42" s="96" t="s">
        <v>105</v>
      </c>
      <c r="H42" s="101" t="s">
        <v>106</v>
      </c>
      <c r="I42" s="185">
        <v>26700000</v>
      </c>
      <c r="J42" s="93">
        <f>Tabela1[[#This Row],[KWOTA PRZEZNACZONA NA DOFINANSOWANIE PROJEKTÓW '[PLN']]]/4.45</f>
        <v>6000000</v>
      </c>
      <c r="K42" s="96" t="s">
        <v>18</v>
      </c>
      <c r="L42" s="96" t="s">
        <v>19</v>
      </c>
      <c r="M42" s="102" t="str">
        <f>_xlfn.IFNA(VLOOKUP(Tabela1[[#This Row],[NR DZIAŁANIA]],lista!$A$2:$E$111,5,FALSE),"")</f>
        <v>Wojewódzki Urząd Pracy</v>
      </c>
      <c r="N42" s="171"/>
    </row>
    <row r="43" spans="1:14" s="50" customFormat="1" ht="159" customHeight="1" x14ac:dyDescent="0.25">
      <c r="A43" s="87" t="str">
        <f>_xlfn.IFNA(VLOOKUP(Tabela1[[#This Row],[NR DZIAŁANIA]],lista!$A$2:$E$111,2,FALSE),"")</f>
        <v>ESO4.1</v>
      </c>
      <c r="B43" s="88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3" s="89" t="s">
        <v>107</v>
      </c>
      <c r="D43" s="88" t="str">
        <f>_xlfn.IFNA(VLOOKUP(Tabela1[[#This Row],[NR DZIAŁANIA]],lista!$A$2:$E$111,4,FALSE),"")</f>
        <v>Aktywizacja zawodowa osób pracujących</v>
      </c>
      <c r="E43" s="149">
        <v>45251</v>
      </c>
      <c r="F43" s="175">
        <v>45296</v>
      </c>
      <c r="G43" s="101" t="s">
        <v>108</v>
      </c>
      <c r="H43" s="101" t="s">
        <v>106</v>
      </c>
      <c r="I43" s="186">
        <v>53400000</v>
      </c>
      <c r="J43" s="93">
        <f>Tabela1[[#This Row],[KWOTA PRZEZNACZONA NA DOFINANSOWANIE PROJEKTÓW '[PLN']]]/4.45</f>
        <v>12000000</v>
      </c>
      <c r="K43" s="101" t="s">
        <v>18</v>
      </c>
      <c r="L43" s="101" t="s">
        <v>19</v>
      </c>
      <c r="M43" s="102" t="str">
        <f>_xlfn.IFNA(VLOOKUP(Tabela1[[#This Row],[NR DZIAŁANIA]],lista!$A$2:$E$111,5,FALSE),"")</f>
        <v>Wojewódzki Urząd Pracy</v>
      </c>
      <c r="N43" s="88"/>
    </row>
    <row r="44" spans="1:14" s="50" customFormat="1" ht="409.5" customHeight="1" x14ac:dyDescent="0.25">
      <c r="A44" s="87" t="str">
        <f>_xlfn.IFNA(VLOOKUP(Tabela1[[#This Row],[NR DZIAŁANIA]],lista!$A$2:$E$111,2,FALSE),"")</f>
        <v>ESO4.1</v>
      </c>
      <c r="B44" s="88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4" s="89" t="s">
        <v>109</v>
      </c>
      <c r="D44" s="88" t="str">
        <f>_xlfn.IFNA(VLOOKUP(Tabela1[[#This Row],[NR DZIAŁANIA]],lista!$A$2:$E$111,4,FALSE),"")</f>
        <v>Usługi EURES</v>
      </c>
      <c r="E44" s="182">
        <v>45383</v>
      </c>
      <c r="F44" s="183">
        <v>45413</v>
      </c>
      <c r="G44" s="176" t="s">
        <v>110</v>
      </c>
      <c r="H44" s="176" t="s">
        <v>111</v>
      </c>
      <c r="I44" s="177">
        <v>1112500</v>
      </c>
      <c r="J44" s="93">
        <f>Tabela1[[#This Row],[KWOTA PRZEZNACZONA NA DOFINANSOWANIE PROJEKTÓW '[PLN']]]/4.45</f>
        <v>250000</v>
      </c>
      <c r="K44" s="176" t="s">
        <v>30</v>
      </c>
      <c r="L44" s="176" t="s">
        <v>112</v>
      </c>
      <c r="M44" s="178" t="s">
        <v>31</v>
      </c>
      <c r="N44" s="184" t="s">
        <v>32</v>
      </c>
    </row>
    <row r="45" spans="1:14" s="50" customFormat="1" ht="135" customHeight="1" x14ac:dyDescent="0.25">
      <c r="A45" s="87" t="str">
        <f>_xlfn.IFNA(VLOOKUP(Tabela1[[#This Row],[NR DZIAŁANIA]],lista!$A$2:$E$111,2,FALSE),"")</f>
        <v>ESO4.2</v>
      </c>
      <c r="B45" s="88" t="str">
        <f>_xlfn.IFNA(VLOOKUP(Tabela1[[#This Row],[NR DZIAŁANIA]],lista!$A$2:$E$111,3,FALSE),"")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45" s="89" t="s">
        <v>113</v>
      </c>
      <c r="D45" s="88" t="str">
        <f>_xlfn.IFNA(VLOOKUP(Tabela1[[#This Row],[NR DZIAŁANIA]],lista!$A$2:$E$111,4,FALSE),"")</f>
        <v>Szkolenia dla pracowników IRP</v>
      </c>
      <c r="E45" s="182">
        <v>45383</v>
      </c>
      <c r="F45" s="183">
        <v>45413</v>
      </c>
      <c r="G45" s="176" t="s">
        <v>114</v>
      </c>
      <c r="H45" s="176" t="s">
        <v>106</v>
      </c>
      <c r="I45" s="177">
        <v>7954201.4500000002</v>
      </c>
      <c r="J45" s="93">
        <f>Tabela1[[#This Row],[KWOTA PRZEZNACZONA NA DOFINANSOWANIE PROJEKTÓW '[PLN']]]/4.45</f>
        <v>1787461</v>
      </c>
      <c r="K45" s="176" t="s">
        <v>18</v>
      </c>
      <c r="L45" s="176" t="s">
        <v>112</v>
      </c>
      <c r="M45" s="178" t="s">
        <v>31</v>
      </c>
      <c r="N45" s="184" t="s">
        <v>32</v>
      </c>
    </row>
    <row r="46" spans="1:14" s="50" customFormat="1" ht="267.75" customHeight="1" x14ac:dyDescent="0.25">
      <c r="A46" s="87" t="str">
        <f>_xlfn.IFNA(VLOOKUP(Tabela1[[#This Row],[NR DZIAŁANIA]],lista!$A$2:$E$111,2,FALSE),"")</f>
        <v>ESO4.2</v>
      </c>
      <c r="B46" s="88" t="str">
        <f>_xlfn.IFNA(VLOOKUP(Tabela1[[#This Row],[NR DZIAŁANIA]],lista!$A$2:$E$111,3,FALSE),"")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46" s="89" t="s">
        <v>115</v>
      </c>
      <c r="D46" s="88" t="str">
        <f>_xlfn.IFNA(VLOOKUP(Tabela1[[#This Row],[NR DZIAŁANIA]],lista!$A$2:$E$111,4,FALSE),"")</f>
        <v>Opracowanie modelu prognozowania i monitorowania zmian na rynku pracy.</v>
      </c>
      <c r="E46" s="149">
        <v>45169</v>
      </c>
      <c r="F46" s="175">
        <v>45199</v>
      </c>
      <c r="G46" s="187" t="s">
        <v>116</v>
      </c>
      <c r="H46" s="101" t="s">
        <v>111</v>
      </c>
      <c r="I46" s="97">
        <v>1682998.9000000001</v>
      </c>
      <c r="J46" s="93">
        <f>Tabela1[[#This Row],[KWOTA PRZEZNACZONA NA DOFINANSOWANIE PROJEKTÓW '[PLN']]]/4.45</f>
        <v>378202</v>
      </c>
      <c r="K46" s="133" t="s">
        <v>30</v>
      </c>
      <c r="L46" s="101" t="s">
        <v>19</v>
      </c>
      <c r="M46" s="102" t="str">
        <f>_xlfn.IFNA(VLOOKUP(Tabela1[[#This Row],[NR DZIAŁANIA]],lista!$A$2:$E$111,5,FALSE),"")</f>
        <v>Wojewódzki Urząd Pracy</v>
      </c>
      <c r="N46" s="171"/>
    </row>
    <row r="47" spans="1:14" s="50" customFormat="1" ht="366" customHeight="1" x14ac:dyDescent="0.25">
      <c r="A47" s="87" t="str">
        <f>_xlfn.IFNA(VLOOKUP(Tabela1[[#This Row],[NR DZIAŁANIA]],lista!$A$2:$E$111,2,FALSE),"")</f>
        <v>ESO4.2</v>
      </c>
      <c r="B47" s="88" t="str">
        <f>_xlfn.IFNA(VLOOKUP(Tabela1[[#This Row],[NR DZIAŁANIA]],lista!$A$2:$E$111,3,FALSE),"")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47" s="89" t="s">
        <v>117</v>
      </c>
      <c r="D47" s="88" t="str">
        <f>_xlfn.IFNA(VLOOKUP(Tabela1[[#This Row],[NR DZIAŁANIA]],lista!$A$2:$E$111,4,FALSE),"")</f>
        <v>Budowanie sieci współpracy międzyinstytucjonalnej i promocji w zakresie poradnictwa zawodowego.</v>
      </c>
      <c r="E47" s="149">
        <v>45162</v>
      </c>
      <c r="F47" s="175">
        <v>45199</v>
      </c>
      <c r="G47" s="187" t="s">
        <v>118</v>
      </c>
      <c r="H47" s="101" t="s">
        <v>111</v>
      </c>
      <c r="I47" s="97">
        <v>3712799.6500000004</v>
      </c>
      <c r="J47" s="93">
        <f>Tabela1[[#This Row],[KWOTA PRZEZNACZONA NA DOFINANSOWANIE PROJEKTÓW '[PLN']]]/4.45</f>
        <v>834337</v>
      </c>
      <c r="K47" s="133" t="s">
        <v>30</v>
      </c>
      <c r="L47" s="101" t="s">
        <v>19</v>
      </c>
      <c r="M47" s="102" t="str">
        <f>_xlfn.IFNA(VLOOKUP(Tabela1[[#This Row],[NR DZIAŁANIA]],lista!$A$2:$E$111,5,FALSE),"")</f>
        <v>Wojewódzki Urząd Pracy</v>
      </c>
      <c r="N47" s="171"/>
    </row>
    <row r="48" spans="1:14" s="50" customFormat="1" ht="131.25" customHeight="1" x14ac:dyDescent="0.25">
      <c r="A48" s="87" t="str">
        <f>_xlfn.IFNA(VLOOKUP(Tabela1[[#This Row],[NR DZIAŁANIA]],lista!$A$2:$E$111,2,FALSE),"")</f>
        <v>ESO4.2</v>
      </c>
      <c r="B48" s="88" t="str">
        <f>_xlfn.IFNA(VLOOKUP(Tabela1[[#This Row],[NR DZIAŁANIA]],lista!$A$2:$E$111,3,FALSE),"")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48" s="89" t="s">
        <v>119</v>
      </c>
      <c r="D48" s="88" t="str">
        <f>_xlfn.IFNA(VLOOKUP(Tabela1[[#This Row],[NR DZIAŁANIA]],lista!$A$2:$E$111,4,FALSE),"")</f>
        <v>EURES-T Beskydy</v>
      </c>
      <c r="E48" s="188">
        <v>45145</v>
      </c>
      <c r="F48" s="189">
        <v>45199</v>
      </c>
      <c r="G48" s="187" t="s">
        <v>120</v>
      </c>
      <c r="H48" s="101" t="s">
        <v>111</v>
      </c>
      <c r="I48" s="97">
        <v>2670000</v>
      </c>
      <c r="J48" s="93">
        <f>Tabela1[[#This Row],[KWOTA PRZEZNACZONA NA DOFINANSOWANIE PROJEKTÓW '[PLN']]]/4.45</f>
        <v>600000</v>
      </c>
      <c r="K48" s="133" t="s">
        <v>30</v>
      </c>
      <c r="L48" s="101" t="s">
        <v>19</v>
      </c>
      <c r="M48" s="102" t="str">
        <f>_xlfn.IFNA(VLOOKUP(Tabela1[[#This Row],[NR DZIAŁANIA]],lista!$A$2:$E$111,5,FALSE),"")</f>
        <v>Wojewódzki Urząd Pracy</v>
      </c>
      <c r="N48" s="171"/>
    </row>
    <row r="49" spans="1:14" s="50" customFormat="1" ht="150.75" customHeight="1" x14ac:dyDescent="0.25">
      <c r="A49" s="87" t="str">
        <f>_xlfn.IFNA(VLOOKUP(Tabela1[[#This Row],[NR DZIAŁANIA]],lista!$A$2:$E$111,2,FALSE),"")</f>
        <v>ESO4.2</v>
      </c>
      <c r="B49" s="88" t="str">
        <f>_xlfn.IFNA(VLOOKUP(Tabela1[[#This Row],[NR DZIAŁANIA]],lista!$A$2:$E$111,3,FALSE),"")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49" s="89" t="s">
        <v>121</v>
      </c>
      <c r="D49" s="88" t="str">
        <f>_xlfn.IFNA(VLOOKUP(Tabela1[[#This Row],[NR DZIAŁANIA]],lista!$A$2:$E$111,4,FALSE),"")</f>
        <v>EURES dla PSZ</v>
      </c>
      <c r="E49" s="188">
        <v>45152</v>
      </c>
      <c r="F49" s="189">
        <v>45199</v>
      </c>
      <c r="G49" s="187" t="s">
        <v>122</v>
      </c>
      <c r="H49" s="101" t="s">
        <v>111</v>
      </c>
      <c r="I49" s="97">
        <v>2670000</v>
      </c>
      <c r="J49" s="93">
        <f>Tabela1[[#This Row],[KWOTA PRZEZNACZONA NA DOFINANSOWANIE PROJEKTÓW '[PLN']]]/4.45</f>
        <v>600000</v>
      </c>
      <c r="K49" s="133" t="s">
        <v>30</v>
      </c>
      <c r="L49" s="101" t="s">
        <v>19</v>
      </c>
      <c r="M49" s="102" t="str">
        <f>_xlfn.IFNA(VLOOKUP(Tabela1[[#This Row],[NR DZIAŁANIA]],lista!$A$2:$E$111,5,FALSE),"")</f>
        <v>Wojewódzki Urząd Pracy</v>
      </c>
      <c r="N49" s="171"/>
    </row>
    <row r="50" spans="1:14" s="68" customFormat="1" ht="150.75" customHeight="1" x14ac:dyDescent="0.25">
      <c r="A50" s="87" t="str">
        <f>_xlfn.IFNA(VLOOKUP(Tabela1[[#This Row],[NR DZIAŁANIA]],lista!$A$2:$E$111,2,FALSE),"")</f>
        <v>ESO4.3</v>
      </c>
      <c r="B50" s="88" t="str">
        <f>_xlfn.IFNA(VLOOKUP(Tabela1[[#This Row],[NR DZIAŁANIA]],lista!$A$2:$E$111,3,FALSE),"")</f>
        <v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v>
      </c>
      <c r="C50" s="89" t="s">
        <v>123</v>
      </c>
      <c r="D50" s="88" t="str">
        <f>_xlfn.IFNA(VLOOKUP(Tabela1[[#This Row],[NR DZIAŁANIA]],lista!$A$2:$E$111,4,FALSE),"")</f>
        <v>Równość szans na rynku pracy</v>
      </c>
      <c r="E50" s="138">
        <v>45413</v>
      </c>
      <c r="F50" s="139">
        <v>45474</v>
      </c>
      <c r="G50" s="101" t="s">
        <v>124</v>
      </c>
      <c r="H50" s="137" t="s">
        <v>125</v>
      </c>
      <c r="I50" s="97">
        <f>22250000/2</f>
        <v>11125000</v>
      </c>
      <c r="J50" s="93">
        <f>Tabela1[[#This Row],[KWOTA PRZEZNACZONA NA DOFINANSOWANIE PROJEKTÓW '[PLN']]]/4.45</f>
        <v>2500000</v>
      </c>
      <c r="K50" s="133" t="s">
        <v>18</v>
      </c>
      <c r="L50" s="101" t="s">
        <v>19</v>
      </c>
      <c r="M50" s="102" t="str">
        <f>_xlfn.IFNA(VLOOKUP(Tabela1[[#This Row],[NR DZIAŁANIA]],lista!$A$2:$E$111,5,FALSE),"")</f>
        <v>Wojewódzki Urząd Pracy</v>
      </c>
      <c r="N50" s="171"/>
    </row>
    <row r="51" spans="1:14" s="68" customFormat="1" ht="150.75" customHeight="1" x14ac:dyDescent="0.25">
      <c r="A51" s="87" t="str">
        <f>_xlfn.IFNA(VLOOKUP(Tabela1[[#This Row],[NR DZIAŁANIA]],lista!$A$2:$E$111,2,FALSE),"")</f>
        <v>ESO4.3</v>
      </c>
      <c r="B51" s="88" t="str">
        <f>_xlfn.IFNA(VLOOKUP(Tabela1[[#This Row],[NR DZIAŁANIA]],lista!$A$2:$E$111,3,FALSE),"")</f>
        <v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v>
      </c>
      <c r="C51" s="89" t="s">
        <v>123</v>
      </c>
      <c r="D51" s="88" t="str">
        <f>_xlfn.IFNA(VLOOKUP(Tabela1[[#This Row],[NR DZIAŁANIA]],lista!$A$2:$E$111,4,FALSE),"")</f>
        <v>Równość szans na rynku pracy</v>
      </c>
      <c r="E51" s="138">
        <v>45413</v>
      </c>
      <c r="F51" s="139">
        <v>45474</v>
      </c>
      <c r="G51" s="101" t="s">
        <v>126</v>
      </c>
      <c r="H51" s="137" t="s">
        <v>127</v>
      </c>
      <c r="I51" s="97">
        <v>11125000</v>
      </c>
      <c r="J51" s="93">
        <f>Tabela1[[#This Row],[KWOTA PRZEZNACZONA NA DOFINANSOWANIE PROJEKTÓW '[PLN']]]/4.45</f>
        <v>2500000</v>
      </c>
      <c r="K51" s="133" t="s">
        <v>18</v>
      </c>
      <c r="L51" s="101" t="s">
        <v>19</v>
      </c>
      <c r="M51" s="102" t="str">
        <f>_xlfn.IFNA(VLOOKUP(Tabela1[[#This Row],[NR DZIAŁANIA]],lista!$A$2:$E$111,5,FALSE),"")</f>
        <v>Wojewódzki Urząd Pracy</v>
      </c>
      <c r="N51" s="171"/>
    </row>
    <row r="52" spans="1:14" s="50" customFormat="1" ht="130.5" customHeight="1" x14ac:dyDescent="0.25">
      <c r="A52" s="87" t="str">
        <f>_xlfn.IFNA(VLOOKUP(Tabela1[[#This Row],[NR DZIAŁANIA]],lista!$A$2:$E$111,2,FALSE),"")</f>
        <v>ESO4.3</v>
      </c>
      <c r="B52" s="88" t="str">
        <f>_xlfn.IFNA(VLOOKUP(Tabela1[[#This Row],[NR DZIAŁANIA]],lista!$A$2:$E$111,3,FALSE),"")</f>
        <v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v>
      </c>
      <c r="C52" s="89" t="s">
        <v>123</v>
      </c>
      <c r="D52" s="88" t="str">
        <f>_xlfn.IFNA(VLOOKUP(Tabela1[[#This Row],[NR DZIAŁANIA]],lista!$A$2:$E$111,4,FALSE),"")</f>
        <v>Równość szans na rynku pracy</v>
      </c>
      <c r="E52" s="138">
        <v>45444</v>
      </c>
      <c r="F52" s="139">
        <v>45474</v>
      </c>
      <c r="G52" s="190" t="s">
        <v>128</v>
      </c>
      <c r="H52" s="137" t="s">
        <v>125</v>
      </c>
      <c r="I52" s="177">
        <v>11125000</v>
      </c>
      <c r="J52" s="93">
        <f>Tabela1[[#This Row],[KWOTA PRZEZNACZONA NA DOFINANSOWANIE PROJEKTÓW '[PLN']]]/4.45</f>
        <v>2500000</v>
      </c>
      <c r="K52" s="176" t="s">
        <v>18</v>
      </c>
      <c r="L52" s="176" t="s">
        <v>19</v>
      </c>
      <c r="M52" s="178" t="s">
        <v>31</v>
      </c>
      <c r="N52" s="184" t="s">
        <v>32</v>
      </c>
    </row>
    <row r="53" spans="1:14" ht="123" customHeight="1" x14ac:dyDescent="0.25">
      <c r="A53" s="87" t="str">
        <f>_xlfn.IFNA(VLOOKUP(Tabela1[[#This Row],[NR DZIAŁANIA]],lista!$A$2:$E$111,2,FALSE),"")</f>
        <v>ESO4.4</v>
      </c>
      <c r="B53" s="88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3" s="89" t="s">
        <v>129</v>
      </c>
      <c r="D53" s="88" t="str">
        <f>_xlfn.IFNA(VLOOKUP(Tabela1[[#This Row],[NR DZIAŁANIA]],lista!$A$2:$E$111,4,FALSE),"")</f>
        <v>Regionalne programy zdrowotne</v>
      </c>
      <c r="E53" s="100" t="s">
        <v>130</v>
      </c>
      <c r="F53" s="134" t="s">
        <v>131</v>
      </c>
      <c r="G53" s="101" t="s">
        <v>132</v>
      </c>
      <c r="H53" s="101" t="s">
        <v>125</v>
      </c>
      <c r="I53" s="97">
        <v>22250000</v>
      </c>
      <c r="J53" s="93">
        <f>Tabela1[[#This Row],[KWOTA PRZEZNACZONA NA DOFINANSOWANIE PROJEKTÓW '[PLN']]]/4.45</f>
        <v>5000000</v>
      </c>
      <c r="K53" s="133" t="s">
        <v>18</v>
      </c>
      <c r="L53" s="101" t="s">
        <v>19</v>
      </c>
      <c r="M53" s="102" t="str">
        <f>_xlfn.IFNA(VLOOKUP(Tabela1[[#This Row],[NR DZIAŁANIA]],lista!$A$2:$E$111,5,FALSE),"")</f>
        <v>Departament Europejskiego Funduszu Społecznego</v>
      </c>
      <c r="N53" s="153" t="s">
        <v>133</v>
      </c>
    </row>
    <row r="54" spans="1:14" ht="198.75" customHeight="1" x14ac:dyDescent="0.25">
      <c r="A54" s="87" t="str">
        <f>_xlfn.IFNA(VLOOKUP(Tabela1[[#This Row],[NR DZIAŁANIA]],lista!$A$2:$E$111,2,FALSE),"")</f>
        <v>ESO4.4</v>
      </c>
      <c r="B54" s="88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4" s="89" t="s">
        <v>134</v>
      </c>
      <c r="D54" s="88" t="str">
        <f>_xlfn.IFNA(VLOOKUP(Tabela1[[#This Row],[NR DZIAŁANIA]],lista!$A$2:$E$111,4,FALSE),"")</f>
        <v>Usługi rozwojowe dla kadr administracji samorządowej</v>
      </c>
      <c r="E54" s="191">
        <v>45229</v>
      </c>
      <c r="F54" s="189">
        <v>45271</v>
      </c>
      <c r="G54" s="187" t="s">
        <v>135</v>
      </c>
      <c r="H54" s="95" t="s">
        <v>136</v>
      </c>
      <c r="I54" s="97">
        <v>8499998.4000000004</v>
      </c>
      <c r="J54" s="93">
        <f>Tabela1[[#This Row],[KWOTA PRZEZNACZONA NA DOFINANSOWANIE PROJEKTÓW '[PLN']]]/4.45</f>
        <v>1910112</v>
      </c>
      <c r="K54" s="133" t="s">
        <v>18</v>
      </c>
      <c r="L54" s="101" t="s">
        <v>137</v>
      </c>
      <c r="M54" s="102" t="str">
        <f>_xlfn.IFNA(VLOOKUP(Tabela1[[#This Row],[NR DZIAŁANIA]],lista!$A$2:$E$111,5,FALSE),"")</f>
        <v>Wojewódzki Urząd Pracy</v>
      </c>
      <c r="N54" s="95" t="s">
        <v>138</v>
      </c>
    </row>
    <row r="55" spans="1:14" ht="198.75" customHeight="1" x14ac:dyDescent="0.25">
      <c r="A55" s="87" t="str">
        <f>_xlfn.IFNA(VLOOKUP(Tabela1[[#This Row],[NR DZIAŁANIA]],lista!$A$2:$E$111,2,FALSE),"")</f>
        <v>ESO4.4</v>
      </c>
      <c r="B55" s="88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5" s="89" t="s">
        <v>134</v>
      </c>
      <c r="D55" s="88" t="str">
        <f>_xlfn.IFNA(VLOOKUP(Tabela1[[#This Row],[NR DZIAŁANIA]],lista!$A$2:$E$111,4,FALSE),"")</f>
        <v>Usługi rozwojowe dla kadr administracji samorządowej</v>
      </c>
      <c r="E55" s="191">
        <v>45257</v>
      </c>
      <c r="F55" s="189">
        <v>45299</v>
      </c>
      <c r="G55" s="187" t="s">
        <v>139</v>
      </c>
      <c r="H55" s="95" t="s">
        <v>136</v>
      </c>
      <c r="I55" s="97">
        <v>7499998.8499999996</v>
      </c>
      <c r="J55" s="93">
        <f>Tabela1[[#This Row],[KWOTA PRZEZNACZONA NA DOFINANSOWANIE PROJEKTÓW '[PLN']]]/4.45</f>
        <v>1685392.9999999998</v>
      </c>
      <c r="K55" s="133" t="s">
        <v>18</v>
      </c>
      <c r="L55" s="101" t="s">
        <v>140</v>
      </c>
      <c r="M55" s="102" t="str">
        <f>_xlfn.IFNA(VLOOKUP(Tabela1[[#This Row],[NR DZIAŁANIA]],lista!$A$2:$E$111,5,FALSE),"")</f>
        <v>Wojewódzki Urząd Pracy</v>
      </c>
      <c r="N55" s="95" t="s">
        <v>138</v>
      </c>
    </row>
    <row r="56" spans="1:14" ht="185.25" customHeight="1" x14ac:dyDescent="0.25">
      <c r="A56" s="87" t="str">
        <f>_xlfn.IFNA(VLOOKUP(Tabela1[[#This Row],[NR DZIAŁANIA]],lista!$A$2:$E$111,2,FALSE),"")</f>
        <v>ESO4.4</v>
      </c>
      <c r="B56" s="88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6" s="89" t="s">
        <v>134</v>
      </c>
      <c r="D56" s="88" t="str">
        <f>_xlfn.IFNA(VLOOKUP(Tabela1[[#This Row],[NR DZIAŁANIA]],lista!$A$2:$E$111,4,FALSE),"")</f>
        <v>Usługi rozwojowe dla kadr administracji samorządowej</v>
      </c>
      <c r="E56" s="138">
        <v>45292</v>
      </c>
      <c r="F56" s="138">
        <v>45323</v>
      </c>
      <c r="G56" s="187" t="s">
        <v>141</v>
      </c>
      <c r="H56" s="95" t="s">
        <v>136</v>
      </c>
      <c r="I56" s="97">
        <v>8499998.4000000004</v>
      </c>
      <c r="J56" s="93">
        <f>Tabela1[[#This Row],[KWOTA PRZEZNACZONA NA DOFINANSOWANIE PROJEKTÓW '[PLN']]]/4.45</f>
        <v>1910112</v>
      </c>
      <c r="K56" s="133" t="s">
        <v>18</v>
      </c>
      <c r="L56" s="101" t="s">
        <v>142</v>
      </c>
      <c r="M56" s="102" t="str">
        <f>_xlfn.IFNA(VLOOKUP(Tabela1[[#This Row],[NR DZIAŁANIA]],lista!$A$2:$E$111,5,FALSE),"")</f>
        <v>Wojewódzki Urząd Pracy</v>
      </c>
      <c r="N56" s="95" t="s">
        <v>138</v>
      </c>
    </row>
    <row r="57" spans="1:14" ht="118.5" customHeight="1" x14ac:dyDescent="0.25">
      <c r="A57" s="87" t="str">
        <f>_xlfn.IFNA(VLOOKUP(Tabela1[[#This Row],[NR DZIAŁANIA]],lista!$A$2:$E$111,2,FALSE),"")</f>
        <v>ESO4.4</v>
      </c>
      <c r="B57" s="88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7" s="89" t="s">
        <v>134</v>
      </c>
      <c r="D57" s="88" t="str">
        <f>_xlfn.IFNA(VLOOKUP(Tabela1[[#This Row],[NR DZIAŁANIA]],lista!$A$2:$E$111,4,FALSE),"")</f>
        <v>Usługi rozwojowe dla kadr administracji samorządowej</v>
      </c>
      <c r="E57" s="114">
        <v>45260</v>
      </c>
      <c r="F57" s="90">
        <v>45291</v>
      </c>
      <c r="G57" s="187" t="s">
        <v>143</v>
      </c>
      <c r="H57" s="95" t="s">
        <v>136</v>
      </c>
      <c r="I57" s="97">
        <v>1891250</v>
      </c>
      <c r="J57" s="93">
        <f>Tabela1[[#This Row],[KWOTA PRZEZNACZONA NA DOFINANSOWANIE PROJEKTÓW '[PLN']]]/4.45</f>
        <v>425000</v>
      </c>
      <c r="K57" s="133" t="s">
        <v>30</v>
      </c>
      <c r="L57" s="101" t="s">
        <v>19</v>
      </c>
      <c r="M57" s="102" t="str">
        <f>_xlfn.IFNA(VLOOKUP(Tabela1[[#This Row],[NR DZIAŁANIA]],lista!$A$2:$E$111,5,FALSE),"")</f>
        <v>Wojewódzki Urząd Pracy</v>
      </c>
      <c r="N57" s="171"/>
    </row>
    <row r="58" spans="1:14" ht="118.5" customHeight="1" x14ac:dyDescent="0.25">
      <c r="A58" s="87" t="str">
        <f>_xlfn.IFNA(VLOOKUP(Tabela1[[#This Row],[NR DZIAŁANIA]],lista!$A$2:$E$111,2,FALSE),"")</f>
        <v>ESO4.4</v>
      </c>
      <c r="B58" s="88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8" s="89" t="s">
        <v>144</v>
      </c>
      <c r="D58" s="88" t="str">
        <f>_xlfn.IFNA(VLOOKUP(Tabela1[[#This Row],[NR DZIAŁANIA]],lista!$A$2:$E$111,4,FALSE),"")</f>
        <v>Usługi rozwojowe dla przedsiębiorców - PSF</v>
      </c>
      <c r="E58" s="138">
        <v>45352</v>
      </c>
      <c r="F58" s="139">
        <v>45383</v>
      </c>
      <c r="G58" s="152" t="s">
        <v>145</v>
      </c>
      <c r="H58" s="152" t="s">
        <v>106</v>
      </c>
      <c r="I58" s="177">
        <v>200250000</v>
      </c>
      <c r="J58" s="93">
        <f>Tabela1[[#This Row],[KWOTA PRZEZNACZONA NA DOFINANSOWANIE PROJEKTÓW '[PLN']]]/4.45</f>
        <v>45000000</v>
      </c>
      <c r="K58" s="176" t="s">
        <v>18</v>
      </c>
      <c r="L58" s="176" t="s">
        <v>19</v>
      </c>
      <c r="M58" s="178" t="s">
        <v>31</v>
      </c>
      <c r="N58" s="184" t="s">
        <v>32</v>
      </c>
    </row>
    <row r="59" spans="1:14" s="51" customFormat="1" ht="78.75" x14ac:dyDescent="0.25">
      <c r="A59" s="87" t="str">
        <f>_xlfn.IFNA(VLOOKUP(Tabela1[[#This Row],[NR DZIAŁANIA]],lista!$A$2:$E$111,2,FALSE),"")</f>
        <v>ESO4.4</v>
      </c>
      <c r="B59" s="88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9" s="89" t="s">
        <v>146</v>
      </c>
      <c r="D59" s="88" t="str">
        <f>_xlfn.IFNA(VLOOKUP(Tabela1[[#This Row],[NR DZIAŁANIA]],lista!$A$2:$E$111,4,FALSE),"")</f>
        <v>Outplacement EFS+</v>
      </c>
      <c r="E59" s="138">
        <v>45474</v>
      </c>
      <c r="F59" s="139">
        <v>45505</v>
      </c>
      <c r="G59" s="152" t="s">
        <v>147</v>
      </c>
      <c r="H59" s="152" t="s">
        <v>106</v>
      </c>
      <c r="I59" s="177">
        <f>33375000/2</f>
        <v>16687500</v>
      </c>
      <c r="J59" s="93">
        <f>Tabela1[[#This Row],[KWOTA PRZEZNACZONA NA DOFINANSOWANIE PROJEKTÓW '[PLN']]]/4.45</f>
        <v>3750000</v>
      </c>
      <c r="K59" s="176" t="s">
        <v>18</v>
      </c>
      <c r="L59" s="176" t="s">
        <v>19</v>
      </c>
      <c r="M59" s="178" t="s">
        <v>31</v>
      </c>
      <c r="N59" s="184" t="s">
        <v>32</v>
      </c>
    </row>
    <row r="60" spans="1:14" ht="20.25" customHeight="1" x14ac:dyDescent="0.25">
      <c r="A60" s="78" t="s">
        <v>148</v>
      </c>
      <c r="B60" s="106"/>
      <c r="C60" s="135"/>
      <c r="D60" s="107"/>
      <c r="E60" s="82"/>
      <c r="F60" s="82"/>
      <c r="G60" s="106"/>
      <c r="H60" s="83"/>
      <c r="I60" s="108"/>
      <c r="J60" s="136"/>
      <c r="K60" s="82"/>
      <c r="L60" s="78"/>
      <c r="M60" s="109"/>
      <c r="N60" s="106"/>
    </row>
    <row r="61" spans="1:14" ht="144" customHeight="1" x14ac:dyDescent="0.25">
      <c r="A61" s="87" t="str">
        <f>_xlfn.IFNA(VLOOKUP(Tabela1[[#This Row],[NR DZIAŁANIA]],lista!$A$2:$E$111,2,FALSE),"")</f>
        <v>ESO4.6</v>
      </c>
      <c r="B61" s="88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61" s="89" t="s">
        <v>149</v>
      </c>
      <c r="D61" s="88" t="str">
        <f>_xlfn.IFNA(VLOOKUP(Tabela1[[#This Row],[NR DZIAŁANIA]],lista!$A$2:$E$111,4,FALSE),"")</f>
        <v>Kształcenie ogólne</v>
      </c>
      <c r="E61" s="100" t="s">
        <v>130</v>
      </c>
      <c r="F61" s="100" t="s">
        <v>131</v>
      </c>
      <c r="G61" s="137" t="s">
        <v>150</v>
      </c>
      <c r="H61" s="101" t="s">
        <v>125</v>
      </c>
      <c r="I61" s="97">
        <v>75650000</v>
      </c>
      <c r="J61" s="93">
        <f>Tabela1[[#This Row],[KWOTA PRZEZNACZONA NA DOFINANSOWANIE PROJEKTÓW '[PLN']]]/4.45</f>
        <v>17000000</v>
      </c>
      <c r="K61" s="133" t="s">
        <v>18</v>
      </c>
      <c r="L61" s="101" t="s">
        <v>19</v>
      </c>
      <c r="M61" s="102" t="str">
        <f>_xlfn.IFNA(VLOOKUP(Tabela1[[#This Row],[NR DZIAŁANIA]],lista!$A$2:$E$111,5,FALSE),"")</f>
        <v>Departament Europejskiego Funduszu Społecznego</v>
      </c>
      <c r="N61" s="8" t="s">
        <v>133</v>
      </c>
    </row>
    <row r="62" spans="1:14" ht="143.25" customHeight="1" x14ac:dyDescent="0.25">
      <c r="A62" s="87" t="str">
        <f>_xlfn.IFNA(VLOOKUP(Tabela1[[#This Row],[NR DZIAŁANIA]],lista!$A$2:$E$111,2,FALSE),"")</f>
        <v>ESO4.6</v>
      </c>
      <c r="B62" s="88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62" s="89" t="s">
        <v>151</v>
      </c>
      <c r="D62" s="88" t="str">
        <f>_xlfn.IFNA(VLOOKUP(Tabela1[[#This Row],[NR DZIAŁANIA]],lista!$A$2:$E$111,4,FALSE),"")</f>
        <v>Kształcenie zawodowe</v>
      </c>
      <c r="E62" s="100" t="s">
        <v>130</v>
      </c>
      <c r="F62" s="100" t="s">
        <v>131</v>
      </c>
      <c r="G62" s="137" t="s">
        <v>152</v>
      </c>
      <c r="H62" s="101" t="s">
        <v>125</v>
      </c>
      <c r="I62" s="97">
        <v>56181250</v>
      </c>
      <c r="J62" s="93">
        <f>Tabela1[[#This Row],[KWOTA PRZEZNACZONA NA DOFINANSOWANIE PROJEKTÓW '[PLN']]]/4.45</f>
        <v>12625000</v>
      </c>
      <c r="K62" s="133" t="s">
        <v>18</v>
      </c>
      <c r="L62" s="101" t="s">
        <v>19</v>
      </c>
      <c r="M62" s="102" t="str">
        <f>_xlfn.IFNA(VLOOKUP(Tabela1[[#This Row],[NR DZIAŁANIA]],lista!$A$2:$E$111,5,FALSE),"")</f>
        <v>Departament Europejskiego Funduszu Społecznego</v>
      </c>
      <c r="N62" s="8" t="s">
        <v>133</v>
      </c>
    </row>
    <row r="63" spans="1:14" ht="144.75" customHeight="1" x14ac:dyDescent="0.25">
      <c r="A63" s="87" t="str">
        <f>_xlfn.IFNA(VLOOKUP(Tabela1[[#This Row],[NR DZIAŁANIA]],lista!$A$2:$E$111,2,FALSE),"")</f>
        <v>ESO4.6</v>
      </c>
      <c r="B63" s="88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63" s="89" t="s">
        <v>153</v>
      </c>
      <c r="D63" s="88" t="str">
        <f>_xlfn.IFNA(VLOOKUP(Tabela1[[#This Row],[NR DZIAŁANIA]],lista!$A$2:$E$111,4,FALSE),"")</f>
        <v>Strategiczne projekty dla obszaru edukacji</v>
      </c>
      <c r="E63" s="90">
        <v>45139</v>
      </c>
      <c r="F63" s="90">
        <v>45198</v>
      </c>
      <c r="G63" s="104" t="s">
        <v>154</v>
      </c>
      <c r="H63" s="101" t="s">
        <v>125</v>
      </c>
      <c r="I63" s="97">
        <v>4249999.2</v>
      </c>
      <c r="J63" s="93">
        <f>Tabela1[[#This Row],[KWOTA PRZEZNACZONA NA DOFINANSOWANIE PROJEKTÓW '[PLN']]]/4.45</f>
        <v>955056</v>
      </c>
      <c r="K63" s="133" t="s">
        <v>30</v>
      </c>
      <c r="L63" s="101" t="s">
        <v>19</v>
      </c>
      <c r="M63" s="102" t="str">
        <f>_xlfn.IFNA(VLOOKUP(Tabela1[[#This Row],[NR DZIAŁANIA]],lista!$A$2:$E$111,5,FALSE),"")</f>
        <v>Departament Europejskiego Funduszu Społecznego</v>
      </c>
      <c r="N63" s="8" t="s">
        <v>133</v>
      </c>
    </row>
    <row r="64" spans="1:14" ht="146.25" customHeight="1" x14ac:dyDescent="0.25">
      <c r="A64" s="87" t="str">
        <f>_xlfn.IFNA(VLOOKUP(Tabela1[[#This Row],[NR DZIAŁANIA]],lista!$A$2:$E$111,2,FALSE),"")</f>
        <v>ESO4.6</v>
      </c>
      <c r="B64" s="88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64" s="89" t="s">
        <v>153</v>
      </c>
      <c r="D64" s="88" t="str">
        <f>_xlfn.IFNA(VLOOKUP(Tabela1[[#This Row],[NR DZIAŁANIA]],lista!$A$2:$E$111,4,FALSE),"")</f>
        <v>Strategiczne projekty dla obszaru edukacji</v>
      </c>
      <c r="E64" s="90">
        <v>45170</v>
      </c>
      <c r="F64" s="90">
        <v>45245</v>
      </c>
      <c r="G64" s="104" t="s">
        <v>155</v>
      </c>
      <c r="H64" s="101" t="s">
        <v>125</v>
      </c>
      <c r="I64" s="97">
        <v>68085000</v>
      </c>
      <c r="J64" s="93">
        <f>Tabela1[[#This Row],[KWOTA PRZEZNACZONA NA DOFINANSOWANIE PROJEKTÓW '[PLN']]]/4.45</f>
        <v>15300000</v>
      </c>
      <c r="K64" s="133" t="s">
        <v>30</v>
      </c>
      <c r="L64" s="101" t="s">
        <v>19</v>
      </c>
      <c r="M64" s="102" t="str">
        <f>_xlfn.IFNA(VLOOKUP(Tabela1[[#This Row],[NR DZIAŁANIA]],lista!$A$2:$E$111,5,FALSE),"")</f>
        <v>Departament Europejskiego Funduszu Społecznego</v>
      </c>
      <c r="N64" s="8" t="s">
        <v>133</v>
      </c>
    </row>
    <row r="65" spans="1:14" ht="147.75" customHeight="1" x14ac:dyDescent="0.25">
      <c r="A65" s="87" t="str">
        <f>_xlfn.IFNA(VLOOKUP(Tabela1[[#This Row],[NR DZIAŁANIA]],lista!$A$2:$E$111,2,FALSE),"")</f>
        <v>ESO4.6</v>
      </c>
      <c r="B65" s="88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65" s="89" t="s">
        <v>153</v>
      </c>
      <c r="D65" s="88" t="str">
        <f>_xlfn.IFNA(VLOOKUP(Tabela1[[#This Row],[NR DZIAŁANIA]],lista!$A$2:$E$111,4,FALSE),"")</f>
        <v>Strategiczne projekty dla obszaru edukacji</v>
      </c>
      <c r="E65" s="90">
        <v>45289</v>
      </c>
      <c r="F65" s="90">
        <v>45322</v>
      </c>
      <c r="G65" s="104" t="s">
        <v>156</v>
      </c>
      <c r="H65" s="101" t="s">
        <v>125</v>
      </c>
      <c r="I65" s="97">
        <v>5673750</v>
      </c>
      <c r="J65" s="93">
        <f>Tabela1[[#This Row],[KWOTA PRZEZNACZONA NA DOFINANSOWANIE PROJEKTÓW '[PLN']]]/4.45</f>
        <v>1275000</v>
      </c>
      <c r="K65" s="133" t="s">
        <v>30</v>
      </c>
      <c r="L65" s="101" t="s">
        <v>19</v>
      </c>
      <c r="M65" s="102" t="str">
        <f>_xlfn.IFNA(VLOOKUP(Tabela1[[#This Row],[NR DZIAŁANIA]],lista!$A$2:$E$111,5,FALSE),"")</f>
        <v>Departament Europejskiego Funduszu Społecznego</v>
      </c>
      <c r="N65" s="8" t="s">
        <v>133</v>
      </c>
    </row>
    <row r="66" spans="1:14" ht="135.75" customHeight="1" x14ac:dyDescent="0.25">
      <c r="A66" s="87" t="str">
        <f>_xlfn.IFNA(VLOOKUP(Tabela1[[#This Row],[NR DZIAŁANIA]],lista!$A$2:$E$111,2,FALSE),"")</f>
        <v>ESO4.7</v>
      </c>
      <c r="B66" s="88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66" s="89" t="s">
        <v>157</v>
      </c>
      <c r="D66" s="88" t="str">
        <f>_xlfn.IFNA(VLOOKUP(Tabela1[[#This Row],[NR DZIAŁANIA]],lista!$A$2:$E$111,4,FALSE),"")</f>
        <v>Kształcenie osób dorosłych - EFS+</v>
      </c>
      <c r="E66" s="90">
        <v>45275</v>
      </c>
      <c r="F66" s="90">
        <v>45322</v>
      </c>
      <c r="G66" s="104" t="s">
        <v>158</v>
      </c>
      <c r="H66" s="101" t="s">
        <v>125</v>
      </c>
      <c r="I66" s="97">
        <v>178000000</v>
      </c>
      <c r="J66" s="93">
        <f>Tabela1[[#This Row],[KWOTA PRZEZNACZONA NA DOFINANSOWANIE PROJEKTÓW '[PLN']]]/4.45</f>
        <v>40000000</v>
      </c>
      <c r="K66" s="133" t="s">
        <v>18</v>
      </c>
      <c r="L66" s="101" t="s">
        <v>19</v>
      </c>
      <c r="M66" s="102" t="str">
        <f>_xlfn.IFNA(VLOOKUP(Tabela1[[#This Row],[NR DZIAŁANIA]],lista!$A$2:$E$111,5,FALSE),"")</f>
        <v>Wojewódzki Urząd Pracy</v>
      </c>
      <c r="N66" s="8"/>
    </row>
    <row r="67" spans="1:14" ht="126" x14ac:dyDescent="0.25">
      <c r="A67" s="87" t="str">
        <f>_xlfn.IFNA(VLOOKUP(Tabela1[[#This Row],[NR DZIAŁANIA]],lista!$A$2:$E$111,2,FALSE),"")</f>
        <v>ESO4.7</v>
      </c>
      <c r="B67" s="88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67" s="89" t="s">
        <v>159</v>
      </c>
      <c r="D67" s="88" t="str">
        <f>_xlfn.IFNA(VLOOKUP(Tabela1[[#This Row],[NR DZIAŁANIA]],lista!$A$2:$E$111,4,FALSE),"")</f>
        <v>Upskilling pathways - RLKS</v>
      </c>
      <c r="E67" s="138">
        <v>45627</v>
      </c>
      <c r="F67" s="139">
        <v>45658</v>
      </c>
      <c r="G67" s="101" t="s">
        <v>160</v>
      </c>
      <c r="H67" s="101" t="s">
        <v>125</v>
      </c>
      <c r="I67" s="97">
        <v>14487829.4</v>
      </c>
      <c r="J67" s="93">
        <f>Tabela1[[#This Row],[KWOTA PRZEZNACZONA NA DOFINANSOWANIE PROJEKTÓW '[PLN']]]/4.45</f>
        <v>3255692</v>
      </c>
      <c r="K67" s="133" t="s">
        <v>18</v>
      </c>
      <c r="L67" s="101" t="s">
        <v>19</v>
      </c>
      <c r="M67" s="102" t="str">
        <f>_xlfn.IFNA(VLOOKUP(Tabela1[[#This Row],[NR DZIAŁANIA]],lista!$A$2:$E$111,5,FALSE),"")</f>
        <v>Wojewódzki Urząd Pracy</v>
      </c>
      <c r="N67" s="8"/>
    </row>
    <row r="68" spans="1:14" s="51" customFormat="1" ht="126" x14ac:dyDescent="0.25">
      <c r="A68" s="87" t="str">
        <f>_xlfn.IFNA(VLOOKUP(Tabela1[[#This Row],[NR DZIAŁANIA]],lista!$A$2:$E$111,2,FALSE),"")</f>
        <v>ESO4.7</v>
      </c>
      <c r="B68" s="88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68" s="89" t="s">
        <v>161</v>
      </c>
      <c r="D68" s="88" t="str">
        <f>_xlfn.IFNA(VLOOKUP(Tabela1[[#This Row],[NR DZIAŁANIA]],lista!$A$2:$E$111,4,FALSE),"")</f>
        <v>Upskilling pathways</v>
      </c>
      <c r="E68" s="138">
        <v>45323</v>
      </c>
      <c r="F68" s="139">
        <v>45352</v>
      </c>
      <c r="G68" s="176" t="s">
        <v>160</v>
      </c>
      <c r="H68" s="152" t="s">
        <v>106</v>
      </c>
      <c r="I68" s="97">
        <v>4450000</v>
      </c>
      <c r="J68" s="93">
        <f>Tabela1[[#This Row],[KWOTA PRZEZNACZONA NA DOFINANSOWANIE PROJEKTÓW '[PLN']]]/4.45</f>
        <v>1000000</v>
      </c>
      <c r="K68" s="96" t="s">
        <v>18</v>
      </c>
      <c r="L68" s="96" t="s">
        <v>19</v>
      </c>
      <c r="M68" s="102" t="str">
        <f>_xlfn.IFNA(VLOOKUP(Tabela1[[#This Row],[NR DZIAŁANIA]],lista!$A$2:$E$111,5,FALSE),"")</f>
        <v>Wojewódzki Urząd Pracy</v>
      </c>
      <c r="N68" s="8"/>
    </row>
    <row r="69" spans="1:14" ht="155.25" customHeight="1" x14ac:dyDescent="0.25">
      <c r="A69" s="87" t="str">
        <f>_xlfn.IFNA(VLOOKUP(Tabela1[[#This Row],[NR DZIAŁANIA]],lista!$A$2:$E$111,2,FALSE),"")</f>
        <v>ESO4.7</v>
      </c>
      <c r="B69" s="88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69" s="89" t="s">
        <v>162</v>
      </c>
      <c r="D69" s="88" t="str">
        <f>_xlfn.IFNA(VLOOKUP(Tabela1[[#This Row],[NR DZIAŁANIA]],lista!$A$2:$E$111,4,FALSE),"")</f>
        <v>Lokalne Ośrodki Wiedzy i Edukacji - LOWE</v>
      </c>
      <c r="E69" s="138">
        <v>45323</v>
      </c>
      <c r="F69" s="139">
        <v>45352</v>
      </c>
      <c r="G69" s="176" t="s">
        <v>163</v>
      </c>
      <c r="H69" s="152" t="s">
        <v>106</v>
      </c>
      <c r="I69" s="177">
        <v>17800000</v>
      </c>
      <c r="J69" s="93">
        <f>Tabela1[[#This Row],[KWOTA PRZEZNACZONA NA DOFINANSOWANIE PROJEKTÓW '[PLN']]]/4.45</f>
        <v>4000000</v>
      </c>
      <c r="K69" s="192" t="s">
        <v>18</v>
      </c>
      <c r="L69" s="193" t="s">
        <v>19</v>
      </c>
      <c r="M69" s="102" t="str">
        <f>_xlfn.IFNA(VLOOKUP(Tabela1[[#This Row],[NR DZIAŁANIA]],lista!$A$2:$E$111,5,FALSE),"")</f>
        <v>Wojewódzki Urząd Pracy</v>
      </c>
      <c r="N69" s="8"/>
    </row>
    <row r="70" spans="1:14" ht="20.25" customHeight="1" x14ac:dyDescent="0.25">
      <c r="A70" s="78" t="s">
        <v>164</v>
      </c>
      <c r="B70" s="106"/>
      <c r="C70" s="135"/>
      <c r="D70" s="107"/>
      <c r="E70" s="82"/>
      <c r="F70" s="82"/>
      <c r="G70" s="106"/>
      <c r="H70" s="83"/>
      <c r="I70" s="108"/>
      <c r="J70" s="108"/>
      <c r="K70" s="82"/>
      <c r="L70" s="78"/>
      <c r="M70" s="109"/>
      <c r="N70" s="106"/>
    </row>
    <row r="71" spans="1:14" ht="78.75" x14ac:dyDescent="0.25">
      <c r="A71" s="87" t="str">
        <f>_xlfn.IFNA(VLOOKUP(Tabela1[[#This Row],[NR DZIAŁANIA]],lista!$A$2:$E$111,2,FALSE),"")</f>
        <v>ESO4.8</v>
      </c>
      <c r="B71" s="88" t="str">
        <f>_xlfn.IFNA(VLOOKUP(Tabela1[[#This Row],[NR DZIAŁANIA]],lista!$A$2:$E$111,3,FALSE),"")</f>
        <v>Wspieranie aktywnego włączenia społecznego w celu promowania równości szans, niedyskryminacji i aktywnego uczestnictwa, oraz zwiększanie zdolności do zatrudnienia, w szczególności grup w niekorzystnej sytuacji</v>
      </c>
      <c r="C71" s="89" t="s">
        <v>165</v>
      </c>
      <c r="D71" s="88" t="str">
        <f>_xlfn.IFNA(VLOOKUP(Tabela1[[#This Row],[NR DZIAŁANIA]],lista!$A$2:$E$111,4,FALSE),"")</f>
        <v>Ekonomia społeczna</v>
      </c>
      <c r="E71" s="105">
        <v>45103</v>
      </c>
      <c r="F71" s="140">
        <v>45163</v>
      </c>
      <c r="G71" s="101" t="s">
        <v>166</v>
      </c>
      <c r="H71" s="101" t="s">
        <v>167</v>
      </c>
      <c r="I71" s="97">
        <v>126307881.09999999</v>
      </c>
      <c r="J71" s="93">
        <f>Tabela1[[#This Row],[KWOTA PRZEZNACZONA NA DOFINANSOWANIE PROJEKTÓW '[PLN']]]/4.45</f>
        <v>28383793.505617976</v>
      </c>
      <c r="K71" s="111" t="s">
        <v>18</v>
      </c>
      <c r="L71" s="101" t="s">
        <v>19</v>
      </c>
      <c r="M71" s="102" t="str">
        <f>_xlfn.IFNA(VLOOKUP(Tabela1[[#This Row],[NR DZIAŁANIA]],lista!$A$2:$E$111,5,FALSE),"")</f>
        <v>Departament Europejskiego Funduszu Społecznego</v>
      </c>
      <c r="N71" s="171"/>
    </row>
    <row r="72" spans="1:14" ht="94.5" x14ac:dyDescent="0.25">
      <c r="A72" s="87" t="str">
        <f>_xlfn.IFNA(VLOOKUP(Tabela1[[#This Row],[NR DZIAŁANIA]],lista!$A$2:$E$111,2,FALSE),"")</f>
        <v>ESO4.8</v>
      </c>
      <c r="B72" s="88" t="str">
        <f>_xlfn.IFNA(VLOOKUP(Tabela1[[#This Row],[NR DZIAŁANIA]],lista!$A$2:$E$111,3,FALSE),"")</f>
        <v>Wspieranie aktywnego włączenia społecznego w celu promowania równości szans, niedyskryminacji i aktywnego uczestnictwa, oraz zwiększanie zdolności do zatrudnienia, w szczególności grup w niekorzystnej sytuacji</v>
      </c>
      <c r="C72" s="89" t="s">
        <v>168</v>
      </c>
      <c r="D72" s="88" t="str">
        <f>_xlfn.IFNA(VLOOKUP(Tabela1[[#This Row],[NR DZIAŁANIA]],lista!$A$2:$E$111,4,FALSE),"")</f>
        <v>Aktywna integracja</v>
      </c>
      <c r="E72" s="194">
        <v>45159</v>
      </c>
      <c r="F72" s="146">
        <v>45218</v>
      </c>
      <c r="G72" s="101" t="s">
        <v>169</v>
      </c>
      <c r="H72" s="101" t="s">
        <v>125</v>
      </c>
      <c r="I72" s="97">
        <v>114455205.95</v>
      </c>
      <c r="J72" s="93">
        <f>Tabela1[[#This Row],[KWOTA PRZEZNACZONA NA DOFINANSOWANIE PROJEKTÓW '[PLN']]]/4.45</f>
        <v>25720271</v>
      </c>
      <c r="K72" s="111" t="s">
        <v>18</v>
      </c>
      <c r="L72" s="101" t="s">
        <v>19</v>
      </c>
      <c r="M72" s="102" t="str">
        <f>_xlfn.IFNA(VLOOKUP(Tabela1[[#This Row],[NR DZIAŁANIA]],lista!$A$2:$E$111,5,FALSE),"")</f>
        <v>Departament Europejskiego Funduszu Społecznego</v>
      </c>
      <c r="N72" s="70"/>
    </row>
    <row r="73" spans="1:14" ht="79.5" customHeight="1" x14ac:dyDescent="0.25">
      <c r="A73" s="87" t="str">
        <f>_xlfn.IFNA(VLOOKUP(Tabela1[[#This Row],[NR DZIAŁANIA]],lista!$A$2:$E$111,2,FALSE),"")</f>
        <v>ESO4.9</v>
      </c>
      <c r="B73" s="88" t="str">
        <f>_xlfn.IFNA(VLOOKUP(Tabela1[[#This Row],[NR DZIAŁANIA]],lista!$A$2:$E$111,3,FALSE),"")</f>
        <v xml:space="preserve">Wspieranie integracji społeczno-gospodarczej obywateli państw trzecich, w tym migrantów </v>
      </c>
      <c r="C73" s="89" t="s">
        <v>170</v>
      </c>
      <c r="D73" s="88" t="str">
        <f>_xlfn.IFNA(VLOOKUP(Tabela1[[#This Row],[NR DZIAŁANIA]],lista!$A$2:$E$111,4,FALSE),"")</f>
        <v>Integracja społeczno - gospodarcza cudzoziemców</v>
      </c>
      <c r="E73" s="138">
        <v>45444</v>
      </c>
      <c r="F73" s="139">
        <v>45474</v>
      </c>
      <c r="G73" s="176" t="s">
        <v>171</v>
      </c>
      <c r="H73" s="152" t="s">
        <v>106</v>
      </c>
      <c r="I73" s="177">
        <v>42275000</v>
      </c>
      <c r="J73" s="93">
        <f>Tabela1[[#This Row],[KWOTA PRZEZNACZONA NA DOFINANSOWANIE PROJEKTÓW '[PLN']]]/4.45</f>
        <v>9500000</v>
      </c>
      <c r="K73" s="195" t="s">
        <v>18</v>
      </c>
      <c r="L73" s="193" t="s">
        <v>19</v>
      </c>
      <c r="M73" s="102" t="str">
        <f>_xlfn.IFNA(VLOOKUP(Tabela1[[#This Row],[NR DZIAŁANIA]],lista!$A$2:$E$111,5,FALSE),"")</f>
        <v>Wojewódzki Urząd Pracy</v>
      </c>
      <c r="N73" s="171"/>
    </row>
    <row r="74" spans="1:14" ht="179.25" customHeight="1" x14ac:dyDescent="0.25">
      <c r="A74" s="87" t="str">
        <f>_xlfn.IFNA(VLOOKUP(Tabela1[[#This Row],[NR DZIAŁANIA]],lista!$A$2:$E$111,2,FALSE),"")</f>
        <v>ESO4.11</v>
      </c>
      <c r="B74" s="88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74" s="89" t="s">
        <v>172</v>
      </c>
      <c r="D74" s="88" t="str">
        <f>_xlfn.IFNA(VLOOKUP(Tabela1[[#This Row],[NR DZIAŁANIA]],lista!$A$2:$E$111,4,FALSE),"")</f>
        <v>Usługi społeczne</v>
      </c>
      <c r="E74" s="90">
        <v>45138</v>
      </c>
      <c r="F74" s="140">
        <v>45197</v>
      </c>
      <c r="G74" s="101" t="s">
        <v>173</v>
      </c>
      <c r="H74" s="101" t="s">
        <v>125</v>
      </c>
      <c r="I74" s="97">
        <v>44500000</v>
      </c>
      <c r="J74" s="93">
        <f>Tabela1[[#This Row],[KWOTA PRZEZNACZONA NA DOFINANSOWANIE PROJEKTÓW '[PLN']]]/4.45</f>
        <v>10000000</v>
      </c>
      <c r="K74" s="111" t="s">
        <v>18</v>
      </c>
      <c r="L74" s="101" t="s">
        <v>19</v>
      </c>
      <c r="M74" s="102" t="str">
        <f>_xlfn.IFNA(VLOOKUP(Tabela1[[#This Row],[NR DZIAŁANIA]],lista!$A$2:$E$111,5,FALSE),"")</f>
        <v>Departament Europejskiego Funduszu Społecznego</v>
      </c>
      <c r="N74" s="171"/>
    </row>
    <row r="75" spans="1:14" ht="168.75" customHeight="1" x14ac:dyDescent="0.25">
      <c r="A75" s="87" t="str">
        <f>_xlfn.IFNA(VLOOKUP(Tabela1[[#This Row],[NR DZIAŁANIA]],lista!$A$2:$E$111,2,FALSE),"")</f>
        <v>ESO4.11</v>
      </c>
      <c r="B75" s="88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75" s="89" t="s">
        <v>174</v>
      </c>
      <c r="D75" s="88" t="str">
        <f>_xlfn.IFNA(VLOOKUP(Tabela1[[#This Row],[NR DZIAŁANIA]],lista!$A$2:$E$111,4,FALSE),"")</f>
        <v>Strategiczne projekty dla obszaru usług społecznych</v>
      </c>
      <c r="E75" s="105">
        <v>45075</v>
      </c>
      <c r="F75" s="140">
        <v>45184</v>
      </c>
      <c r="G75" s="101" t="s">
        <v>175</v>
      </c>
      <c r="H75" s="101" t="s">
        <v>176</v>
      </c>
      <c r="I75" s="97">
        <v>35000002.050000004</v>
      </c>
      <c r="J75" s="93">
        <f>Tabela1[[#This Row],[KWOTA PRZEZNACZONA NA DOFINANSOWANIE PROJEKTÓW '[PLN']]]/4.45</f>
        <v>7865169.0000000009</v>
      </c>
      <c r="K75" s="111" t="s">
        <v>30</v>
      </c>
      <c r="L75" s="101" t="s">
        <v>19</v>
      </c>
      <c r="M75" s="102" t="str">
        <f>_xlfn.IFNA(VLOOKUP(Tabela1[[#This Row],[NR DZIAŁANIA]],lista!$A$2:$E$111,5,FALSE),"")</f>
        <v>Departament Europejskiego Funduszu Społecznego</v>
      </c>
      <c r="N75" s="171"/>
    </row>
    <row r="76" spans="1:14" ht="177.75" customHeight="1" x14ac:dyDescent="0.25">
      <c r="A76" s="87" t="str">
        <f>_xlfn.IFNA(VLOOKUP(Tabela1[[#This Row],[NR DZIAŁANIA]],lista!$A$2:$E$111,2,FALSE),"")</f>
        <v>ESO4.11</v>
      </c>
      <c r="B76" s="88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76" s="89" t="s">
        <v>174</v>
      </c>
      <c r="D76" s="88" t="str">
        <f>_xlfn.IFNA(VLOOKUP(Tabela1[[#This Row],[NR DZIAŁANIA]],lista!$A$2:$E$111,4,FALSE),"")</f>
        <v>Strategiczne projekty dla obszaru usług społecznych</v>
      </c>
      <c r="E76" s="146">
        <v>45288</v>
      </c>
      <c r="F76" s="146">
        <v>45345</v>
      </c>
      <c r="G76" s="101" t="s">
        <v>177</v>
      </c>
      <c r="H76" s="101" t="s">
        <v>176</v>
      </c>
      <c r="I76" s="97">
        <v>25980213.969999999</v>
      </c>
      <c r="J76" s="93">
        <f>Tabela1[[#This Row],[KWOTA PRZEZNACZONA NA DOFINANSOWANIE PROJEKTÓW '[PLN']]]/4.45</f>
        <v>5838250.3303370783</v>
      </c>
      <c r="K76" s="111" t="s">
        <v>30</v>
      </c>
      <c r="L76" s="101" t="s">
        <v>19</v>
      </c>
      <c r="M76" s="102" t="str">
        <f>_xlfn.IFNA(VLOOKUP(Tabela1[[#This Row],[NR DZIAŁANIA]],lista!$A$2:$E$111,5,FALSE),"")</f>
        <v>Departament Europejskiego Funduszu Społecznego</v>
      </c>
      <c r="N76" s="171"/>
    </row>
    <row r="77" spans="1:14" ht="180.75" customHeight="1" x14ac:dyDescent="0.25">
      <c r="A77" s="87" t="str">
        <f>_xlfn.IFNA(VLOOKUP(Tabela1[[#This Row],[NR DZIAŁANIA]],lista!$A$2:$E$111,2,FALSE),"")</f>
        <v>ESO4.11</v>
      </c>
      <c r="B77" s="88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77" s="89" t="s">
        <v>174</v>
      </c>
      <c r="D77" s="88" t="str">
        <f>_xlfn.IFNA(VLOOKUP(Tabela1[[#This Row],[NR DZIAŁANIA]],lista!$A$2:$E$111,4,FALSE),"")</f>
        <v>Strategiczne projekty dla obszaru usług społecznych</v>
      </c>
      <c r="E77" s="146">
        <v>45278</v>
      </c>
      <c r="F77" s="146">
        <v>45338</v>
      </c>
      <c r="G77" s="101" t="s">
        <v>178</v>
      </c>
      <c r="H77" s="101" t="s">
        <v>176</v>
      </c>
      <c r="I77" s="97">
        <v>13999998.15</v>
      </c>
      <c r="J77" s="93">
        <f>Tabela1[[#This Row],[KWOTA PRZEZNACZONA NA DOFINANSOWANIE PROJEKTÓW '[PLN']]]/4.45</f>
        <v>3146067</v>
      </c>
      <c r="K77" s="111" t="s">
        <v>30</v>
      </c>
      <c r="L77" s="101" t="s">
        <v>19</v>
      </c>
      <c r="M77" s="102" t="str">
        <f>_xlfn.IFNA(VLOOKUP(Tabela1[[#This Row],[NR DZIAŁANIA]],lista!$A$2:$E$111,5,FALSE),"")</f>
        <v>Departament Europejskiego Funduszu Społecznego</v>
      </c>
      <c r="N77" s="171"/>
    </row>
    <row r="78" spans="1:14" ht="165" customHeight="1" x14ac:dyDescent="0.25">
      <c r="A78" s="87" t="str">
        <f>_xlfn.IFNA(VLOOKUP(Tabela1[[#This Row],[NR DZIAŁANIA]],lista!$A$2:$E$111,2,FALSE),"")</f>
        <v>ESO4.11</v>
      </c>
      <c r="B78" s="88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78" s="89" t="s">
        <v>174</v>
      </c>
      <c r="D78" s="88" t="str">
        <f>_xlfn.IFNA(VLOOKUP(Tabela1[[#This Row],[NR DZIAŁANIA]],lista!$A$2:$E$111,4,FALSE),"")</f>
        <v>Strategiczne projekty dla obszaru usług społecznych</v>
      </c>
      <c r="E78" s="146">
        <v>45236</v>
      </c>
      <c r="F78" s="146">
        <v>45282</v>
      </c>
      <c r="G78" s="101" t="s">
        <v>179</v>
      </c>
      <c r="H78" s="101" t="s">
        <v>176</v>
      </c>
      <c r="I78" s="97">
        <v>5950001.5499999998</v>
      </c>
      <c r="J78" s="93">
        <f>Tabela1[[#This Row],[KWOTA PRZEZNACZONA NA DOFINANSOWANIE PROJEKTÓW '[PLN']]]/4.45</f>
        <v>1337079</v>
      </c>
      <c r="K78" s="111" t="s">
        <v>30</v>
      </c>
      <c r="L78" s="101" t="s">
        <v>19</v>
      </c>
      <c r="M78" s="102" t="str">
        <f>_xlfn.IFNA(VLOOKUP(Tabela1[[#This Row],[NR DZIAŁANIA]],lista!$A$2:$E$111,5,FALSE),"")</f>
        <v>Departament Europejskiego Funduszu Społecznego</v>
      </c>
      <c r="N78" s="171"/>
    </row>
    <row r="79" spans="1:14" ht="110.25" x14ac:dyDescent="0.25">
      <c r="A79" s="87" t="str">
        <f>_xlfn.IFNA(VLOOKUP(Tabela1[[#This Row],[NR DZIAŁANIA]],lista!$A$2:$E$111,2,FALSE),"")</f>
        <v>ESO4.12</v>
      </c>
      <c r="B79" s="88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79" s="89" t="s">
        <v>180</v>
      </c>
      <c r="D79" s="88" t="str">
        <f>_xlfn.IFNA(VLOOKUP(Tabela1[[#This Row],[NR DZIAŁANIA]],lista!$A$2:$E$111,4,FALSE),"")</f>
        <v>Wsparcie rodziny, dzieci i młodzieży oraz deinstytucjonalizacja pieczy zastępczej</v>
      </c>
      <c r="E79" s="105">
        <v>45106</v>
      </c>
      <c r="F79" s="140">
        <v>45163</v>
      </c>
      <c r="G79" s="101" t="s">
        <v>181</v>
      </c>
      <c r="H79" s="101" t="s">
        <v>125</v>
      </c>
      <c r="I79" s="97">
        <v>22250000</v>
      </c>
      <c r="J79" s="93">
        <f>Tabela1[[#This Row],[KWOTA PRZEZNACZONA NA DOFINANSOWANIE PROJEKTÓW '[PLN']]]/4.45</f>
        <v>5000000</v>
      </c>
      <c r="K79" s="111" t="s">
        <v>18</v>
      </c>
      <c r="L79" s="101" t="s">
        <v>19</v>
      </c>
      <c r="M79" s="102" t="str">
        <f>_xlfn.IFNA(VLOOKUP(Tabela1[[#This Row],[NR DZIAŁANIA]],lista!$A$2:$E$111,5,FALSE),"")</f>
        <v>Departament Europejskiego Funduszu Społecznego</v>
      </c>
      <c r="N79" s="171"/>
    </row>
    <row r="80" spans="1:14" ht="94.5" x14ac:dyDescent="0.25">
      <c r="A80" s="87" t="str">
        <f>_xlfn.IFNA(VLOOKUP(Tabela1[[#This Row],[NR DZIAŁANIA]],lista!$A$2:$E$111,2,FALSE),"")</f>
        <v>ESO4.12</v>
      </c>
      <c r="B80" s="88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80" s="89" t="s">
        <v>180</v>
      </c>
      <c r="D80" s="88" t="str">
        <f>_xlfn.IFNA(VLOOKUP(Tabela1[[#This Row],[NR DZIAŁANIA]],lista!$A$2:$E$111,4,FALSE),"")</f>
        <v>Wsparcie rodziny, dzieci i młodzieży oraz deinstytucjonalizacja pieczy zastępczej</v>
      </c>
      <c r="E80" s="100">
        <v>45323</v>
      </c>
      <c r="F80" s="141">
        <v>45413</v>
      </c>
      <c r="G80" s="101" t="s">
        <v>182</v>
      </c>
      <c r="H80" s="101" t="s">
        <v>125</v>
      </c>
      <c r="I80" s="97">
        <v>31150000</v>
      </c>
      <c r="J80" s="93">
        <f>Tabela1[[#This Row],[KWOTA PRZEZNACZONA NA DOFINANSOWANIE PROJEKTÓW '[PLN']]]/4.45</f>
        <v>7000000</v>
      </c>
      <c r="K80" s="133" t="s">
        <v>18</v>
      </c>
      <c r="L80" s="101" t="s">
        <v>19</v>
      </c>
      <c r="M80" s="102" t="str">
        <f>_xlfn.IFNA(VLOOKUP(Tabela1[[#This Row],[NR DZIAŁANIA]],lista!$A$2:$E$111,5,FALSE),"")</f>
        <v>Departament Europejskiego Funduszu Społecznego</v>
      </c>
      <c r="N80" s="171"/>
    </row>
    <row r="81" spans="1:14" ht="66.75" customHeight="1" x14ac:dyDescent="0.25">
      <c r="A81" s="87" t="str">
        <f>_xlfn.IFNA(VLOOKUP(Tabela1[[#This Row],[NR DZIAŁANIA]],lista!$A$2:$E$111,2,FALSE),"")</f>
        <v>ESO4.12</v>
      </c>
      <c r="B81" s="88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81" s="89" t="s">
        <v>183</v>
      </c>
      <c r="D81" s="88" t="str">
        <f>_xlfn.IFNA(VLOOKUP(Tabela1[[#This Row],[NR DZIAŁANIA]],lista!$A$2:$E$111,4,FALSE),"")</f>
        <v>Strategiczne projekty dla obszaru wsparcia rodziny</v>
      </c>
      <c r="E81" s="105">
        <v>45071</v>
      </c>
      <c r="F81" s="140">
        <v>45106</v>
      </c>
      <c r="G81" s="101" t="s">
        <v>184</v>
      </c>
      <c r="H81" s="101" t="s">
        <v>185</v>
      </c>
      <c r="I81" s="110">
        <v>11400000</v>
      </c>
      <c r="J81" s="93">
        <f>Tabela1[[#This Row],[KWOTA PRZEZNACZONA NA DOFINANSOWANIE PROJEKTÓW '[PLN']]]/4.45</f>
        <v>2561797.7528089886</v>
      </c>
      <c r="K81" s="111" t="s">
        <v>30</v>
      </c>
      <c r="L81" s="101" t="s">
        <v>19</v>
      </c>
      <c r="M81" s="102" t="str">
        <f>_xlfn.IFNA(VLOOKUP(Tabela1[[#This Row],[NR DZIAŁANIA]],lista!$A$2:$E$111,5,FALSE),"")</f>
        <v>Departament Europejskiego Funduszu Społecznego</v>
      </c>
      <c r="N81" s="171"/>
    </row>
    <row r="82" spans="1:14" ht="67.5" customHeight="1" x14ac:dyDescent="0.25">
      <c r="A82" s="87" t="str">
        <f>_xlfn.IFNA(VLOOKUP(Tabela1[[#This Row],[NR DZIAŁANIA]],lista!$A$2:$E$111,2,FALSE),"")</f>
        <v>ESO4.12</v>
      </c>
      <c r="B82" s="88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82" s="89" t="s">
        <v>183</v>
      </c>
      <c r="D82" s="88" t="str">
        <f>_xlfn.IFNA(VLOOKUP(Tabela1[[#This Row],[NR DZIAŁANIA]],lista!$A$2:$E$111,4,FALSE),"")</f>
        <v>Strategiczne projekty dla obszaru wsparcia rodziny</v>
      </c>
      <c r="E82" s="146">
        <v>45275</v>
      </c>
      <c r="F82" s="146">
        <v>45296</v>
      </c>
      <c r="G82" s="101" t="s">
        <v>186</v>
      </c>
      <c r="H82" s="101" t="s">
        <v>176</v>
      </c>
      <c r="I82" s="97">
        <v>24999997.650000002</v>
      </c>
      <c r="J82" s="93">
        <f>Tabela1[[#This Row],[KWOTA PRZEZNACZONA NA DOFINANSOWANIE PROJEKTÓW '[PLN']]]/4.45</f>
        <v>5617977</v>
      </c>
      <c r="K82" s="111" t="s">
        <v>30</v>
      </c>
      <c r="L82" s="101" t="s">
        <v>19</v>
      </c>
      <c r="M82" s="102" t="str">
        <f>_xlfn.IFNA(VLOOKUP(Tabela1[[#This Row],[NR DZIAŁANIA]],lista!$A$2:$E$111,5,FALSE),"")</f>
        <v>Departament Europejskiego Funduszu Społecznego</v>
      </c>
      <c r="N82" s="171"/>
    </row>
    <row r="83" spans="1:14" ht="35.25" customHeight="1" x14ac:dyDescent="0.25">
      <c r="A83" s="78" t="s">
        <v>187</v>
      </c>
      <c r="B83" s="79"/>
      <c r="C83" s="135"/>
      <c r="D83" s="81"/>
      <c r="E83" s="82"/>
      <c r="F83" s="82"/>
      <c r="G83" s="79"/>
      <c r="H83" s="83"/>
      <c r="I83" s="84"/>
      <c r="J83" s="108"/>
      <c r="K83" s="82"/>
      <c r="L83" s="78"/>
      <c r="M83" s="86"/>
      <c r="N83" s="79"/>
    </row>
    <row r="84" spans="1:14" ht="116.25" customHeight="1" x14ac:dyDescent="0.25">
      <c r="A84" s="87" t="str">
        <f>_xlfn.IFNA(VLOOKUP(Tabela1[[#This Row],[NR DZIAŁANIA]],lista!$A$2:$E$111,2,FALSE),"")</f>
        <v>RSO4.2</v>
      </c>
      <c r="B84" s="88" t="str">
        <f>_xlfn.IFNA(VLOOKUP(Tabela1[[#This Row],[NR DZIAŁANIA]],lista!$A$2:$E$111,3,FALSE),"")</f>
        <v xml:space="preserve"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 </v>
      </c>
      <c r="C84" s="89" t="s">
        <v>188</v>
      </c>
      <c r="D84" s="88" t="str">
        <f>_xlfn.IFNA(VLOOKUP(Tabela1[[#This Row],[NR DZIAŁANIA]],lista!$A$2:$E$111,4,FALSE),"")</f>
        <v>Infrastruktura szkolnictwa wyższego</v>
      </c>
      <c r="E84" s="105">
        <v>45146</v>
      </c>
      <c r="F84" s="90">
        <v>45225</v>
      </c>
      <c r="G84" s="142" t="s">
        <v>189</v>
      </c>
      <c r="H84" s="95" t="s">
        <v>190</v>
      </c>
      <c r="I84" s="110">
        <v>99025000.049999997</v>
      </c>
      <c r="J84" s="93">
        <f>Tabela1[[#This Row],[KWOTA PRZEZNACZONA NA DOFINANSOWANIE PROJEKTÓW '[PLN']]]/4.45</f>
        <v>22252809</v>
      </c>
      <c r="K84" s="124" t="s">
        <v>30</v>
      </c>
      <c r="L84" s="91" t="s">
        <v>191</v>
      </c>
      <c r="M84" s="102" t="str">
        <f>_xlfn.IFNA(VLOOKUP(Tabela1[[#This Row],[NR DZIAŁANIA]],lista!$A$2:$E$111,5,FALSE),"")</f>
        <v>Departament Europejskiego Funduszu Rozwoju Regionalnego</v>
      </c>
      <c r="N84" s="8"/>
    </row>
    <row r="85" spans="1:14" ht="117" customHeight="1" x14ac:dyDescent="0.25">
      <c r="A85" s="87" t="str">
        <f>_xlfn.IFNA(VLOOKUP(Tabela1[[#This Row],[NR DZIAŁANIA]],lista!$A$2:$E$111,2,FALSE),"")</f>
        <v>RSO4.2</v>
      </c>
      <c r="B85" s="88" t="str">
        <f>_xlfn.IFNA(VLOOKUP(Tabela1[[#This Row],[NR DZIAŁANIA]],lista!$A$2:$E$111,3,FALSE),"")</f>
        <v xml:space="preserve"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 </v>
      </c>
      <c r="C85" s="89" t="s">
        <v>192</v>
      </c>
      <c r="D85" s="88" t="str">
        <f>_xlfn.IFNA(VLOOKUP(Tabela1[[#This Row],[NR DZIAŁANIA]],lista!$A$2:$E$111,4,FALSE),"")</f>
        <v>Infrastruktura szkolnictwa zawodowego - ZIT</v>
      </c>
      <c r="E85" s="105">
        <v>45260</v>
      </c>
      <c r="F85" s="90">
        <v>45322</v>
      </c>
      <c r="G85" s="142" t="s">
        <v>193</v>
      </c>
      <c r="H85" s="95" t="s">
        <v>194</v>
      </c>
      <c r="I85" s="110">
        <v>17800000</v>
      </c>
      <c r="J85" s="93">
        <f>Tabela1[[#This Row],[KWOTA PRZEZNACZONA NA DOFINANSOWANIE PROJEKTÓW '[PLN']]]/4.45</f>
        <v>4000000</v>
      </c>
      <c r="K85" s="124" t="s">
        <v>18</v>
      </c>
      <c r="L85" s="91" t="s">
        <v>62</v>
      </c>
      <c r="M85" s="102" t="str">
        <f>_xlfn.IFNA(VLOOKUP(Tabela1[[#This Row],[NR DZIAŁANIA]],lista!$A$2:$E$111,5,FALSE),"")</f>
        <v>Departament Europejskiego Funduszu Rozwoju Regionalnego</v>
      </c>
      <c r="N85" s="88" t="s">
        <v>79</v>
      </c>
    </row>
    <row r="86" spans="1:14" ht="107.25" customHeight="1" x14ac:dyDescent="0.25">
      <c r="A86" s="87" t="str">
        <f>_xlfn.IFNA(VLOOKUP(Tabela1[[#This Row],[NR DZIAŁANIA]],lista!$A$2:$E$111,2,FALSE),"")</f>
        <v>RSO4.6</v>
      </c>
      <c r="B86" s="88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86" s="89" t="s">
        <v>195</v>
      </c>
      <c r="D86" s="88" t="str">
        <f>_xlfn.IFNA(VLOOKUP(Tabela1[[#This Row],[NR DZIAŁANIA]],lista!$A$2:$E$111,4,FALSE),"")</f>
        <v>Kultura i turystyka szczebla regionalnego</v>
      </c>
      <c r="E86" s="90">
        <v>45083</v>
      </c>
      <c r="F86" s="90">
        <v>45378</v>
      </c>
      <c r="G86" s="95" t="s">
        <v>196</v>
      </c>
      <c r="H86" s="95" t="s">
        <v>197</v>
      </c>
      <c r="I86" s="110">
        <v>14240000</v>
      </c>
      <c r="J86" s="93">
        <f>Tabela1[[#This Row],[KWOTA PRZEZNACZONA NA DOFINANSOWANIE PROJEKTÓW '[PLN']]]/4.45</f>
        <v>3200000</v>
      </c>
      <c r="K86" s="124" t="s">
        <v>30</v>
      </c>
      <c r="L86" s="91" t="s">
        <v>191</v>
      </c>
      <c r="M86" s="102" t="str">
        <f>_xlfn.IFNA(VLOOKUP(Tabela1[[#This Row],[NR DZIAŁANIA]],lista!$A$2:$E$111,5,FALSE),"")</f>
        <v>Departament Europejskiego Funduszu Rozwoju Regionalnego</v>
      </c>
      <c r="N86" s="153"/>
    </row>
    <row r="87" spans="1:14" ht="90" customHeight="1" x14ac:dyDescent="0.25">
      <c r="A87" s="87" t="str">
        <f>_xlfn.IFNA(VLOOKUP(Tabela1[[#This Row],[NR DZIAŁANIA]],lista!$A$2:$E$111,2,FALSE),"")</f>
        <v>RSO4.6</v>
      </c>
      <c r="B87" s="88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87" s="89" t="s">
        <v>195</v>
      </c>
      <c r="D87" s="88" t="str">
        <f>_xlfn.IFNA(VLOOKUP(Tabela1[[#This Row],[NR DZIAŁANIA]],lista!$A$2:$E$111,4,FALSE),"")</f>
        <v>Kultura i turystyka szczebla regionalnego</v>
      </c>
      <c r="E87" s="90">
        <v>45036</v>
      </c>
      <c r="F87" s="90">
        <v>45378</v>
      </c>
      <c r="G87" s="95" t="s">
        <v>196</v>
      </c>
      <c r="H87" s="95" t="s">
        <v>197</v>
      </c>
      <c r="I87" s="110">
        <v>14512193.199999999</v>
      </c>
      <c r="J87" s="93">
        <f>Tabela1[[#This Row],[KWOTA PRZEZNACZONA NA DOFINANSOWANIE PROJEKTÓW '[PLN']]]/4.45</f>
        <v>3261167.0112359547</v>
      </c>
      <c r="K87" s="124" t="s">
        <v>30</v>
      </c>
      <c r="L87" s="91" t="s">
        <v>191</v>
      </c>
      <c r="M87" s="102" t="str">
        <f>_xlfn.IFNA(VLOOKUP(Tabela1[[#This Row],[NR DZIAŁANIA]],lista!$A$2:$E$111,5,FALSE),"")</f>
        <v>Departament Europejskiego Funduszu Rozwoju Regionalnego</v>
      </c>
      <c r="N87" s="153"/>
    </row>
    <row r="88" spans="1:14" ht="63" x14ac:dyDescent="0.25">
      <c r="A88" s="87" t="str">
        <f>_xlfn.IFNA(VLOOKUP(Tabela1[[#This Row],[NR DZIAŁANIA]],lista!$A$2:$E$111,2,FALSE),"")</f>
        <v>RSO4.6</v>
      </c>
      <c r="B88" s="88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88" s="89" t="s">
        <v>195</v>
      </c>
      <c r="D88" s="88" t="str">
        <f>_xlfn.IFNA(VLOOKUP(Tabela1[[#This Row],[NR DZIAŁANIA]],lista!$A$2:$E$111,4,FALSE),"")</f>
        <v>Kultura i turystyka szczebla regionalnego</v>
      </c>
      <c r="E88" s="90">
        <v>45036</v>
      </c>
      <c r="F88" s="90">
        <v>45197</v>
      </c>
      <c r="G88" s="95" t="s">
        <v>196</v>
      </c>
      <c r="H88" s="95" t="s">
        <v>197</v>
      </c>
      <c r="I88" s="110">
        <v>11347500</v>
      </c>
      <c r="J88" s="93">
        <f>Tabela1[[#This Row],[KWOTA PRZEZNACZONA NA DOFINANSOWANIE PROJEKTÓW '[PLN']]]/4.45</f>
        <v>2550000</v>
      </c>
      <c r="K88" s="124" t="s">
        <v>30</v>
      </c>
      <c r="L88" s="91" t="s">
        <v>191</v>
      </c>
      <c r="M88" s="102" t="str">
        <f>_xlfn.IFNA(VLOOKUP(Tabela1[[#This Row],[NR DZIAŁANIA]],lista!$A$2:$E$111,5,FALSE),"")</f>
        <v>Departament Europejskiego Funduszu Rozwoju Regionalnego</v>
      </c>
      <c r="N88" s="8"/>
    </row>
    <row r="89" spans="1:14" ht="60" customHeight="1" x14ac:dyDescent="0.25">
      <c r="A89" s="87" t="str">
        <f>_xlfn.IFNA(VLOOKUP(Tabela1[[#This Row],[NR DZIAŁANIA]],lista!$A$2:$E$111,2,FALSE),"")</f>
        <v>RSO4.6</v>
      </c>
      <c r="B89" s="88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89" s="89" t="s">
        <v>195</v>
      </c>
      <c r="D89" s="88" t="str">
        <f>_xlfn.IFNA(VLOOKUP(Tabela1[[#This Row],[NR DZIAŁANIA]],lista!$A$2:$E$111,4,FALSE),"")</f>
        <v>Kultura i turystyka szczebla regionalnego</v>
      </c>
      <c r="E89" s="90">
        <v>45036</v>
      </c>
      <c r="F89" s="90">
        <v>45197</v>
      </c>
      <c r="G89" s="95" t="s">
        <v>196</v>
      </c>
      <c r="H89" s="95" t="s">
        <v>197</v>
      </c>
      <c r="I89" s="110">
        <v>17000001.300000001</v>
      </c>
      <c r="J89" s="93">
        <f>Tabela1[[#This Row],[KWOTA PRZEZNACZONA NA DOFINANSOWANIE PROJEKTÓW '[PLN']]]/4.45</f>
        <v>3820225.0112359552</v>
      </c>
      <c r="K89" s="124" t="s">
        <v>30</v>
      </c>
      <c r="L89" s="91" t="s">
        <v>191</v>
      </c>
      <c r="M89" s="102" t="str">
        <f>_xlfn.IFNA(VLOOKUP(Tabela1[[#This Row],[NR DZIAŁANIA]],lista!$A$2:$E$111,5,FALSE),"")</f>
        <v>Departament Europejskiego Funduszu Rozwoju Regionalnego</v>
      </c>
      <c r="N89" s="8"/>
    </row>
    <row r="90" spans="1:14" ht="75.75" customHeight="1" x14ac:dyDescent="0.25">
      <c r="A90" s="87" t="str">
        <f>_xlfn.IFNA(VLOOKUP(Tabela1[[#This Row],[NR DZIAŁANIA]],lista!$A$2:$E$111,2,FALSE),"")</f>
        <v>RSO4.6</v>
      </c>
      <c r="B90" s="88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90" s="89" t="s">
        <v>195</v>
      </c>
      <c r="D90" s="88" t="str">
        <f>_xlfn.IFNA(VLOOKUP(Tabela1[[#This Row],[NR DZIAŁANIA]],lista!$A$2:$E$111,4,FALSE),"")</f>
        <v>Kultura i turystyka szczebla regionalnego</v>
      </c>
      <c r="E90" s="90">
        <v>45036</v>
      </c>
      <c r="F90" s="90">
        <v>45322</v>
      </c>
      <c r="G90" s="95" t="s">
        <v>196</v>
      </c>
      <c r="H90" s="95" t="s">
        <v>197</v>
      </c>
      <c r="I90" s="110">
        <v>27889996.800000001</v>
      </c>
      <c r="J90" s="93">
        <f>Tabela1[[#This Row],[KWOTA PRZEZNACZONA NA DOFINANSOWANIE PROJEKTÓW '[PLN']]]/4.45</f>
        <v>6267415.0112359552</v>
      </c>
      <c r="K90" s="124" t="s">
        <v>30</v>
      </c>
      <c r="L90" s="91" t="s">
        <v>191</v>
      </c>
      <c r="M90" s="102" t="str">
        <f>_xlfn.IFNA(VLOOKUP(Tabela1[[#This Row],[NR DZIAŁANIA]],lista!$A$2:$E$111,5,FALSE),"")</f>
        <v>Departament Europejskiego Funduszu Rozwoju Regionalnego</v>
      </c>
      <c r="N90" s="8"/>
    </row>
    <row r="91" spans="1:14" s="3" customFormat="1" ht="61.5" customHeight="1" x14ac:dyDescent="0.25">
      <c r="A91" s="87" t="str">
        <f>_xlfn.IFNA(VLOOKUP(Tabela1[[#This Row],[NR DZIAŁANIA]],lista!$A$2:$E$111,2,FALSE),"")</f>
        <v>RSO4.6</v>
      </c>
      <c r="B91" s="88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91" s="89" t="s">
        <v>195</v>
      </c>
      <c r="D91" s="88" t="str">
        <f>_xlfn.IFNA(VLOOKUP(Tabela1[[#This Row],[NR DZIAŁANIA]],lista!$A$2:$E$111,4,FALSE),"")</f>
        <v>Kultura i turystyka szczebla regionalnego</v>
      </c>
      <c r="E91" s="90">
        <v>45036</v>
      </c>
      <c r="F91" s="105">
        <v>45322</v>
      </c>
      <c r="G91" s="95" t="s">
        <v>196</v>
      </c>
      <c r="H91" s="95" t="s">
        <v>197</v>
      </c>
      <c r="I91" s="110">
        <v>8000000.8499999996</v>
      </c>
      <c r="J91" s="93">
        <f>Tabela1[[#This Row],[KWOTA PRZEZNACZONA NA DOFINANSOWANIE PROJEKTÓW '[PLN']]]/4.45</f>
        <v>1797752.9999999998</v>
      </c>
      <c r="K91" s="124" t="s">
        <v>30</v>
      </c>
      <c r="L91" s="91" t="s">
        <v>191</v>
      </c>
      <c r="M91" s="102" t="str">
        <f>_xlfn.IFNA(VLOOKUP(Tabela1[[#This Row],[NR DZIAŁANIA]],lista!$A$2:$E$111,5,FALSE),"")</f>
        <v>Departament Europejskiego Funduszu Rozwoju Regionalnego</v>
      </c>
      <c r="N91" s="8"/>
    </row>
    <row r="92" spans="1:14" ht="20.25" customHeight="1" x14ac:dyDescent="0.25">
      <c r="A92" s="78" t="s">
        <v>198</v>
      </c>
      <c r="B92" s="79"/>
      <c r="C92" s="135"/>
      <c r="D92" s="81"/>
      <c r="E92" s="82"/>
      <c r="F92" s="82"/>
      <c r="G92" s="79"/>
      <c r="H92" s="83"/>
      <c r="I92" s="84"/>
      <c r="J92" s="108"/>
      <c r="K92" s="82"/>
      <c r="L92" s="78"/>
      <c r="M92" s="86"/>
      <c r="N92" s="79"/>
    </row>
    <row r="93" spans="1:14" ht="105" customHeight="1" x14ac:dyDescent="0.25">
      <c r="A93" s="87" t="str">
        <f>_xlfn.IFNA(VLOOKUP(Tabela1[[#This Row],[NR DZIAŁANIA]],lista!$A$2:$E$111,2,FALSE),"")</f>
        <v>RSO5.1</v>
      </c>
      <c r="B93" s="88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93" s="89" t="s">
        <v>199</v>
      </c>
      <c r="D93" s="88" t="str">
        <f>_xlfn.IFNA(VLOOKUP(Tabela1[[#This Row],[NR DZIAŁANIA]],lista!$A$2:$E$111,4,FALSE),"")</f>
        <v>Rozwój ZIT</v>
      </c>
      <c r="E93" s="105">
        <v>45077</v>
      </c>
      <c r="F93" s="143" t="s">
        <v>200</v>
      </c>
      <c r="G93" s="8" t="s">
        <v>201</v>
      </c>
      <c r="H93" s="8" t="s">
        <v>202</v>
      </c>
      <c r="I93" s="92">
        <v>25677746</v>
      </c>
      <c r="J93" s="93">
        <f>Tabela1[[#This Row],[KWOTA PRZEZNACZONA NA DOFINANSOWANIE PROJEKTÓW '[PLN']]]/4.45</f>
        <v>5770280</v>
      </c>
      <c r="K93" s="120" t="s">
        <v>18</v>
      </c>
      <c r="L93" s="91" t="s">
        <v>19</v>
      </c>
      <c r="M93" s="102" t="str">
        <f>_xlfn.IFNA(VLOOKUP(Tabela1[[#This Row],[NR DZIAŁANIA]],lista!$A$2:$E$111,5,FALSE),"")</f>
        <v>Departament Europejskiego Funduszu Społecznego</v>
      </c>
      <c r="N93" s="172"/>
    </row>
    <row r="94" spans="1:14" ht="20.25" customHeight="1" x14ac:dyDescent="0.25">
      <c r="A94" s="78" t="s">
        <v>203</v>
      </c>
      <c r="B94" s="79"/>
      <c r="C94" s="135"/>
      <c r="D94" s="81"/>
      <c r="E94" s="82"/>
      <c r="F94" s="82"/>
      <c r="G94" s="79"/>
      <c r="H94" s="83"/>
      <c r="I94" s="84"/>
      <c r="J94" s="108"/>
      <c r="K94" s="82"/>
      <c r="L94" s="78"/>
      <c r="M94" s="86"/>
      <c r="N94" s="79"/>
    </row>
    <row r="95" spans="1:14" ht="246" customHeight="1" x14ac:dyDescent="0.25">
      <c r="A95" s="87" t="str">
        <f>_xlfn.IFNA(VLOOKUP(Tabela1[[#This Row],[NR DZIAŁANIA]],lista!$A$2:$E$111,2,FALSE),"")</f>
        <v>JSO8.1</v>
      </c>
      <c r="B95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5" s="89" t="s">
        <v>204</v>
      </c>
      <c r="D95" s="88" t="str">
        <f>_xlfn.IFNA(VLOOKUP(Tabela1[[#This Row],[NR DZIAŁANIA]],lista!$A$2:$E$111,4,FALSE),"")</f>
        <v xml:space="preserve">Wykorzystanie terenów zdegradowanych  w celu rozwoju regionu poprzez inwestycje przedsiębiorstw </v>
      </c>
      <c r="E95" s="100">
        <v>45292</v>
      </c>
      <c r="F95" s="119">
        <v>45323</v>
      </c>
      <c r="G95" s="88" t="s">
        <v>205</v>
      </c>
      <c r="H95" s="101" t="s">
        <v>206</v>
      </c>
      <c r="I95" s="97">
        <v>169740924.59999999</v>
      </c>
      <c r="J95" s="93">
        <f>Tabela1[[#This Row],[KWOTA PRZEZNACZONA NA DOFINANSOWANIE PROJEKTÓW '[PLN']]]/4.45</f>
        <v>38144028</v>
      </c>
      <c r="K95" s="98" t="s">
        <v>18</v>
      </c>
      <c r="L95" s="8" t="s">
        <v>207</v>
      </c>
      <c r="M95" s="102" t="str">
        <f>_xlfn.IFNA(VLOOKUP(Tabela1[[#This Row],[NR DZIAŁANIA]],lista!$A$2:$E$111,5,FALSE),"")</f>
        <v>Śląskie Centrum Przedsiębiorczości</v>
      </c>
      <c r="N95" s="88" t="s">
        <v>208</v>
      </c>
    </row>
    <row r="96" spans="1:14" ht="222.75" customHeight="1" x14ac:dyDescent="0.25">
      <c r="A96" s="87" t="str">
        <f>_xlfn.IFNA(VLOOKUP(Tabela1[[#This Row],[NR DZIAŁANIA]],lista!$A$2:$E$111,2,FALSE),"")</f>
        <v>JSO8.1</v>
      </c>
      <c r="B96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6" s="89" t="s">
        <v>209</v>
      </c>
      <c r="D96" s="88" t="str">
        <f>_xlfn.IFNA(VLOOKUP(Tabela1[[#This Row],[NR DZIAŁANIA]],lista!$A$2:$E$111,4,FALSE),"")</f>
        <v>Wsparcie MŚP na rzecz transformacji</v>
      </c>
      <c r="E96" s="105">
        <v>45068</v>
      </c>
      <c r="F96" s="105">
        <v>45111</v>
      </c>
      <c r="G96" s="99" t="s">
        <v>210</v>
      </c>
      <c r="H96" s="101" t="s">
        <v>211</v>
      </c>
      <c r="I96" s="97">
        <v>400500000</v>
      </c>
      <c r="J96" s="93">
        <f>Tabela1[[#This Row],[KWOTA PRZEZNACZONA NA DOFINANSOWANIE PROJEKTÓW '[PLN']]]/4.45</f>
        <v>90000000</v>
      </c>
      <c r="K96" s="133" t="s">
        <v>18</v>
      </c>
      <c r="L96" s="8" t="s">
        <v>207</v>
      </c>
      <c r="M96" s="102" t="str">
        <f>_xlfn.IFNA(VLOOKUP(Tabela1[[#This Row],[NR DZIAŁANIA]],lista!$A$2:$E$111,5,FALSE),"")</f>
        <v>Śląskie Centrum Przedsiębiorczości</v>
      </c>
      <c r="N96" s="88" t="s">
        <v>212</v>
      </c>
    </row>
    <row r="97" spans="1:14" ht="283.5" x14ac:dyDescent="0.25">
      <c r="A97" s="87" t="str">
        <f>_xlfn.IFNA(VLOOKUP(Tabela1[[#This Row],[NR DZIAŁANIA]],lista!$A$2:$E$111,2,FALSE),"")</f>
        <v>JSO8.1</v>
      </c>
      <c r="B97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7" s="89" t="s">
        <v>209</v>
      </c>
      <c r="D97" s="88" t="str">
        <f>_xlfn.IFNA(VLOOKUP(Tabela1[[#This Row],[NR DZIAŁANIA]],lista!$A$2:$E$111,4,FALSE),"")</f>
        <v>Wsparcie MŚP na rzecz transformacji</v>
      </c>
      <c r="E97" s="105">
        <v>45174</v>
      </c>
      <c r="F97" s="105">
        <v>45195</v>
      </c>
      <c r="G97" s="99" t="s">
        <v>213</v>
      </c>
      <c r="H97" s="101" t="s">
        <v>211</v>
      </c>
      <c r="I97" s="97">
        <v>178000000</v>
      </c>
      <c r="J97" s="93">
        <f>Tabela1[[#This Row],[KWOTA PRZEZNACZONA NA DOFINANSOWANIE PROJEKTÓW '[PLN']]]/4.45</f>
        <v>40000000</v>
      </c>
      <c r="K97" s="133" t="s">
        <v>18</v>
      </c>
      <c r="L97" s="8" t="s">
        <v>207</v>
      </c>
      <c r="M97" s="102" t="str">
        <f>_xlfn.IFNA(VLOOKUP(Tabela1[[#This Row],[NR DZIAŁANIA]],lista!$A$2:$E$111,5,FALSE),"")</f>
        <v>Śląskie Centrum Przedsiębiorczości</v>
      </c>
      <c r="N97" s="88" t="s">
        <v>214</v>
      </c>
    </row>
    <row r="98" spans="1:14" ht="117.75" customHeight="1" x14ac:dyDescent="0.25">
      <c r="A98" s="87" t="str">
        <f>_xlfn.IFNA(VLOOKUP(Tabela1[[#This Row],[NR DZIAŁANIA]],lista!$A$2:$E$111,2,FALSE),"")</f>
        <v>JSO8.1</v>
      </c>
      <c r="B98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8" s="89" t="s">
        <v>215</v>
      </c>
      <c r="D98" s="88" t="str">
        <f>_xlfn.IFNA(VLOOKUP(Tabela1[[#This Row],[NR DZIAŁANIA]],lista!$A$2:$E$111,4,FALSE),"")</f>
        <v>Innowacyjna infrastruktura wspierająca gospodarkę.</v>
      </c>
      <c r="E98" s="90">
        <v>45083</v>
      </c>
      <c r="F98" s="90">
        <v>45442</v>
      </c>
      <c r="G98" s="101" t="s">
        <v>216</v>
      </c>
      <c r="H98" s="101" t="s">
        <v>217</v>
      </c>
      <c r="I98" s="97">
        <v>73184998.150000006</v>
      </c>
      <c r="J98" s="93">
        <f>Tabela1[[#This Row],[KWOTA PRZEZNACZONA NA DOFINANSOWANIE PROJEKTÓW '[PLN']]]/4.45</f>
        <v>16446067</v>
      </c>
      <c r="K98" s="133" t="s">
        <v>30</v>
      </c>
      <c r="L98" s="91" t="s">
        <v>218</v>
      </c>
      <c r="M98" s="102" t="str">
        <f>_xlfn.IFNA(VLOOKUP(Tabela1[[#This Row],[NR DZIAŁANIA]],lista!$A$2:$E$111,5,FALSE),"")</f>
        <v>Departament Europejskiego Funduszu Rozwoju Regionalnego</v>
      </c>
      <c r="N98" s="101"/>
    </row>
    <row r="99" spans="1:14" ht="116.25" customHeight="1" x14ac:dyDescent="0.25">
      <c r="A99" s="87" t="str">
        <f>_xlfn.IFNA(VLOOKUP(Tabela1[[#This Row],[NR DZIAŁANIA]],lista!$A$2:$E$111,2,FALSE),"")</f>
        <v>JSO8.1</v>
      </c>
      <c r="B99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9" s="89" t="s">
        <v>215</v>
      </c>
      <c r="D99" s="88" t="str">
        <f>_xlfn.IFNA(VLOOKUP(Tabela1[[#This Row],[NR DZIAŁANIA]],lista!$A$2:$E$111,4,FALSE),"")</f>
        <v>Innowacyjna infrastruktura wspierająca gospodarkę.</v>
      </c>
      <c r="E99" s="90">
        <v>45083</v>
      </c>
      <c r="F99" s="90">
        <v>45197</v>
      </c>
      <c r="G99" s="101" t="s">
        <v>216</v>
      </c>
      <c r="H99" s="101" t="s">
        <v>217</v>
      </c>
      <c r="I99" s="97">
        <v>99450001.75</v>
      </c>
      <c r="J99" s="93">
        <f>Tabela1[[#This Row],[KWOTA PRZEZNACZONA NA DOFINANSOWANIE PROJEKTÓW '[PLN']]]/4.45</f>
        <v>22348315</v>
      </c>
      <c r="K99" s="133" t="s">
        <v>30</v>
      </c>
      <c r="L99" s="91" t="s">
        <v>218</v>
      </c>
      <c r="M99" s="102" t="str">
        <f>_xlfn.IFNA(VLOOKUP(Tabela1[[#This Row],[NR DZIAŁANIA]],lista!$A$2:$E$111,5,FALSE),"")</f>
        <v>Departament Europejskiego Funduszu Rozwoju Regionalnego</v>
      </c>
      <c r="N99" s="88"/>
    </row>
    <row r="100" spans="1:14" ht="94.5" x14ac:dyDescent="0.25">
      <c r="A100" s="87" t="str">
        <f>_xlfn.IFNA(VLOOKUP(Tabela1[[#This Row],[NR DZIAŁANIA]],lista!$A$2:$E$111,2,FALSE),"")</f>
        <v>JSO8.1</v>
      </c>
      <c r="B100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0" s="89" t="s">
        <v>215</v>
      </c>
      <c r="D100" s="88" t="str">
        <f>_xlfn.IFNA(VLOOKUP(Tabela1[[#This Row],[NR DZIAŁANIA]],lista!$A$2:$E$111,4,FALSE),"")</f>
        <v>Innowacyjna infrastruktura wspierająca gospodarkę.</v>
      </c>
      <c r="E100" s="90">
        <v>45083</v>
      </c>
      <c r="F100" s="90">
        <v>45134</v>
      </c>
      <c r="G100" s="101" t="s">
        <v>216</v>
      </c>
      <c r="H100" s="101" t="s">
        <v>217</v>
      </c>
      <c r="I100" s="97">
        <v>28899999.899999999</v>
      </c>
      <c r="J100" s="93">
        <f>Tabela1[[#This Row],[KWOTA PRZEZNACZONA NA DOFINANSOWANIE PROJEKTÓW '[PLN']]]/4.45</f>
        <v>6494381.9999999991</v>
      </c>
      <c r="K100" s="133" t="s">
        <v>30</v>
      </c>
      <c r="L100" s="91" t="s">
        <v>218</v>
      </c>
      <c r="M100" s="102" t="str">
        <f>_xlfn.IFNA(VLOOKUP(Tabela1[[#This Row],[NR DZIAŁANIA]],lista!$A$2:$E$111,5,FALSE),"")</f>
        <v>Departament Europejskiego Funduszu Rozwoju Regionalnego</v>
      </c>
      <c r="N100" s="88"/>
    </row>
    <row r="101" spans="1:14" ht="117" customHeight="1" x14ac:dyDescent="0.25">
      <c r="A101" s="87" t="str">
        <f>_xlfn.IFNA(VLOOKUP(Tabela1[[#This Row],[NR DZIAŁANIA]],lista!$A$2:$E$111,2,FALSE),"")</f>
        <v>JSO8.1</v>
      </c>
      <c r="B101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1" s="89" t="s">
        <v>215</v>
      </c>
      <c r="D101" s="88" t="str">
        <f>_xlfn.IFNA(VLOOKUP(Tabela1[[#This Row],[NR DZIAŁANIA]],lista!$A$2:$E$111,4,FALSE),"")</f>
        <v>Innowacyjna infrastruktura wspierająca gospodarkę.</v>
      </c>
      <c r="E101" s="90">
        <v>45083</v>
      </c>
      <c r="F101" s="90">
        <v>45134</v>
      </c>
      <c r="G101" s="101" t="s">
        <v>216</v>
      </c>
      <c r="H101" s="101" t="s">
        <v>217</v>
      </c>
      <c r="I101" s="97">
        <v>299999998.51999998</v>
      </c>
      <c r="J101" s="93">
        <f>Tabela1[[#This Row],[KWOTA PRZEZNACZONA NA DOFINANSOWANIE PROJEKTÓW '[PLN']]]/4.45</f>
        <v>67415730.004494369</v>
      </c>
      <c r="K101" s="133" t="s">
        <v>30</v>
      </c>
      <c r="L101" s="91" t="s">
        <v>218</v>
      </c>
      <c r="M101" s="102" t="str">
        <f>_xlfn.IFNA(VLOOKUP(Tabela1[[#This Row],[NR DZIAŁANIA]],lista!$A$2:$E$111,5,FALSE),"")</f>
        <v>Departament Europejskiego Funduszu Rozwoju Regionalnego</v>
      </c>
      <c r="N101" s="151"/>
    </row>
    <row r="102" spans="1:14" ht="117.75" customHeight="1" x14ac:dyDescent="0.25">
      <c r="A102" s="87" t="str">
        <f>_xlfn.IFNA(VLOOKUP(Tabela1[[#This Row],[NR DZIAŁANIA]],lista!$A$2:$E$111,2,FALSE),"")</f>
        <v>JSO8.1</v>
      </c>
      <c r="B102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2" s="89" t="s">
        <v>215</v>
      </c>
      <c r="D102" s="88" t="str">
        <f>_xlfn.IFNA(VLOOKUP(Tabela1[[#This Row],[NR DZIAŁANIA]],lista!$A$2:$E$111,4,FALSE),"")</f>
        <v>Innowacyjna infrastruktura wspierająca gospodarkę.</v>
      </c>
      <c r="E102" s="90">
        <v>45083</v>
      </c>
      <c r="F102" s="90">
        <v>45260</v>
      </c>
      <c r="G102" s="101" t="s">
        <v>216</v>
      </c>
      <c r="H102" s="101" t="s">
        <v>217</v>
      </c>
      <c r="I102" s="97">
        <v>133136808.81999999</v>
      </c>
      <c r="J102" s="93">
        <f>Tabela1[[#This Row],[KWOTA PRZEZNACZONA NA DOFINANSOWANIE PROJEKTÓW '[PLN']]]/4.45</f>
        <v>29918384.00449438</v>
      </c>
      <c r="K102" s="133" t="s">
        <v>30</v>
      </c>
      <c r="L102" s="91" t="s">
        <v>218</v>
      </c>
      <c r="M102" s="102" t="str">
        <f>_xlfn.IFNA(VLOOKUP(Tabela1[[#This Row],[NR DZIAŁANIA]],lista!$A$2:$E$111,5,FALSE),"")</f>
        <v>Departament Europejskiego Funduszu Rozwoju Regionalnego</v>
      </c>
      <c r="N102" s="151"/>
    </row>
    <row r="103" spans="1:14" ht="114" customHeight="1" x14ac:dyDescent="0.25">
      <c r="A103" s="87" t="str">
        <f>_xlfn.IFNA(VLOOKUP(Tabela1[[#This Row],[NR DZIAŁANIA]],lista!$A$2:$E$111,2,FALSE),"")</f>
        <v>JSO8.1</v>
      </c>
      <c r="B103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3" s="89" t="s">
        <v>215</v>
      </c>
      <c r="D103" s="88" t="str">
        <f>_xlfn.IFNA(VLOOKUP(Tabela1[[#This Row],[NR DZIAŁANIA]],lista!$A$2:$E$111,4,FALSE),"")</f>
        <v>Innowacyjna infrastruktura wspierająca gospodarkę.</v>
      </c>
      <c r="E103" s="114">
        <v>45169</v>
      </c>
      <c r="F103" s="90">
        <v>45260</v>
      </c>
      <c r="G103" s="101" t="s">
        <v>216</v>
      </c>
      <c r="H103" s="101" t="s">
        <v>217</v>
      </c>
      <c r="I103" s="97">
        <v>92981708.700000003</v>
      </c>
      <c r="J103" s="93">
        <f>Tabela1[[#This Row],[KWOTA PRZEZNACZONA NA DOFINANSOWANIE PROJEKTÓW '[PLN']]]/4.45</f>
        <v>20894766</v>
      </c>
      <c r="K103" s="133" t="s">
        <v>30</v>
      </c>
      <c r="L103" s="91" t="s">
        <v>218</v>
      </c>
      <c r="M103" s="102" t="str">
        <f>_xlfn.IFNA(VLOOKUP(Tabela1[[#This Row],[NR DZIAŁANIA]],lista!$A$2:$E$111,5,FALSE),"")</f>
        <v>Departament Europejskiego Funduszu Rozwoju Regionalnego</v>
      </c>
      <c r="N103" s="88"/>
    </row>
    <row r="104" spans="1:14" ht="105" customHeight="1" x14ac:dyDescent="0.25">
      <c r="A104" s="87" t="str">
        <f>_xlfn.IFNA(VLOOKUP(Tabela1[[#This Row],[NR DZIAŁANIA]],lista!$A$2:$E$111,2,FALSE),"")</f>
        <v>JSO8.1</v>
      </c>
      <c r="B104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4" s="89" t="s">
        <v>215</v>
      </c>
      <c r="D104" s="88" t="str">
        <f>_xlfn.IFNA(VLOOKUP(Tabela1[[#This Row],[NR DZIAŁANIA]],lista!$A$2:$E$111,4,FALSE),"")</f>
        <v>Innowacyjna infrastruktura wspierająca gospodarkę.</v>
      </c>
      <c r="E104" s="114">
        <v>45169</v>
      </c>
      <c r="F104" s="90">
        <v>45280</v>
      </c>
      <c r="G104" s="101" t="s">
        <v>216</v>
      </c>
      <c r="H104" s="101" t="s">
        <v>217</v>
      </c>
      <c r="I104" s="97">
        <v>22500001</v>
      </c>
      <c r="J104" s="93">
        <f>Tabela1[[#This Row],[KWOTA PRZEZNACZONA NA DOFINANSOWANIE PROJEKTÓW '[PLN']]]/4.45</f>
        <v>5056180</v>
      </c>
      <c r="K104" s="133" t="s">
        <v>30</v>
      </c>
      <c r="L104" s="91" t="s">
        <v>218</v>
      </c>
      <c r="M104" s="102" t="str">
        <f>_xlfn.IFNA(VLOOKUP(Tabela1[[#This Row],[NR DZIAŁANIA]],lista!$A$2:$E$111,5,FALSE),"")</f>
        <v>Departament Europejskiego Funduszu Rozwoju Regionalnego</v>
      </c>
      <c r="N104" s="88"/>
    </row>
    <row r="105" spans="1:14" ht="125.25" customHeight="1" x14ac:dyDescent="0.25">
      <c r="A105" s="87" t="str">
        <f>_xlfn.IFNA(VLOOKUP(Tabela1[[#This Row],[NR DZIAŁANIA]],lista!$A$2:$E$111,2,FALSE),"")</f>
        <v>JSO8.1</v>
      </c>
      <c r="B105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5" s="89" t="s">
        <v>215</v>
      </c>
      <c r="D105" s="88" t="str">
        <f>_xlfn.IFNA(VLOOKUP(Tabela1[[#This Row],[NR DZIAŁANIA]],lista!$A$2:$E$111,4,FALSE),"")</f>
        <v>Innowacyjna infrastruktura wspierająca gospodarkę.</v>
      </c>
      <c r="E105" s="114">
        <v>45169</v>
      </c>
      <c r="F105" s="90">
        <v>45260</v>
      </c>
      <c r="G105" s="101" t="s">
        <v>216</v>
      </c>
      <c r="H105" s="101" t="s">
        <v>217</v>
      </c>
      <c r="I105" s="97">
        <v>108456481.34999999</v>
      </c>
      <c r="J105" s="93">
        <f>Tabela1[[#This Row],[KWOTA PRZEZNACZONA NA DOFINANSOWANIE PROJEKTÓW '[PLN']]]/4.45</f>
        <v>24372242.999999996</v>
      </c>
      <c r="K105" s="133" t="s">
        <v>30</v>
      </c>
      <c r="L105" s="91" t="s">
        <v>218</v>
      </c>
      <c r="M105" s="102" t="str">
        <f>_xlfn.IFNA(VLOOKUP(Tabela1[[#This Row],[NR DZIAŁANIA]],lista!$A$2:$E$111,5,FALSE),"")</f>
        <v>Departament Europejskiego Funduszu Rozwoju Regionalnego</v>
      </c>
      <c r="N105" s="88"/>
    </row>
    <row r="106" spans="1:14" ht="141.75" x14ac:dyDescent="0.25">
      <c r="A106" s="87" t="str">
        <f>_xlfn.IFNA(VLOOKUP(Tabela1[[#This Row],[NR DZIAŁANIA]],lista!$A$2:$E$111,2,FALSE),"")</f>
        <v>JSO8.1</v>
      </c>
      <c r="B106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6" s="89" t="s">
        <v>219</v>
      </c>
      <c r="D106" s="88" t="str">
        <f>_xlfn.IFNA(VLOOKUP(Tabela1[[#This Row],[NR DZIAŁANIA]],lista!$A$2:$E$111,4,FALSE),"")</f>
        <v>Rozwój energetyki rozproszonej opartej o odnawialne źródła energii </v>
      </c>
      <c r="E106" s="114">
        <v>45036</v>
      </c>
      <c r="F106" s="114">
        <v>45138</v>
      </c>
      <c r="G106" s="101" t="s">
        <v>220</v>
      </c>
      <c r="H106" s="101" t="s">
        <v>55</v>
      </c>
      <c r="I106" s="97">
        <v>161312500</v>
      </c>
      <c r="J106" s="93">
        <f>Tabela1[[#This Row],[KWOTA PRZEZNACZONA NA DOFINANSOWANIE PROJEKTÓW '[PLN']]]/4.45</f>
        <v>36250000</v>
      </c>
      <c r="K106" s="133" t="s">
        <v>18</v>
      </c>
      <c r="L106" s="91" t="s">
        <v>218</v>
      </c>
      <c r="M106" s="102" t="str">
        <f>_xlfn.IFNA(VLOOKUP(Tabela1[[#This Row],[NR DZIAŁANIA]],lista!$A$2:$E$111,5,FALSE),"")</f>
        <v>Departament Europejskiego Funduszu Rozwoju Regionalnego</v>
      </c>
      <c r="N106" s="171"/>
    </row>
    <row r="107" spans="1:14" ht="141.75" x14ac:dyDescent="0.25">
      <c r="A107" s="87" t="str">
        <f>_xlfn.IFNA(VLOOKUP(Tabela1[[#This Row],[NR DZIAŁANIA]],lista!$A$2:$E$111,2,FALSE),"")</f>
        <v>JSO8.1</v>
      </c>
      <c r="B107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7" s="89" t="s">
        <v>219</v>
      </c>
      <c r="D107" s="88" t="str">
        <f>_xlfn.IFNA(VLOOKUP(Tabela1[[#This Row],[NR DZIAŁANIA]],lista!$A$2:$E$111,4,FALSE),"")</f>
        <v>Rozwój energetyki rozproszonej opartej o odnawialne źródła energii </v>
      </c>
      <c r="E107" s="114">
        <v>45036</v>
      </c>
      <c r="F107" s="114">
        <v>45138</v>
      </c>
      <c r="G107" s="101" t="s">
        <v>221</v>
      </c>
      <c r="H107" s="101" t="s">
        <v>222</v>
      </c>
      <c r="I107" s="144">
        <v>161312500</v>
      </c>
      <c r="J107" s="93">
        <f>Tabela1[[#This Row],[KWOTA PRZEZNACZONA NA DOFINANSOWANIE PROJEKTÓW '[PLN']]]/4.45</f>
        <v>36250000</v>
      </c>
      <c r="K107" s="133" t="s">
        <v>18</v>
      </c>
      <c r="L107" s="91" t="s">
        <v>218</v>
      </c>
      <c r="M107" s="102" t="str">
        <f>_xlfn.IFNA(VLOOKUP(Tabela1[[#This Row],[NR DZIAŁANIA]],lista!$A$2:$E$111,5,FALSE),"")</f>
        <v>Departament Europejskiego Funduszu Rozwoju Regionalnego</v>
      </c>
      <c r="N107" s="171"/>
    </row>
    <row r="108" spans="1:14" ht="139.5" customHeight="1" x14ac:dyDescent="0.25">
      <c r="A108" s="87" t="str">
        <f>_xlfn.IFNA(VLOOKUP(Tabela1[[#This Row],[NR DZIAŁANIA]],lista!$A$2:$E$111,2,FALSE),"")</f>
        <v>JSO8.1</v>
      </c>
      <c r="B108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8" s="89" t="s">
        <v>219</v>
      </c>
      <c r="D108" s="88" t="str">
        <f>_xlfn.IFNA(VLOOKUP(Tabela1[[#This Row],[NR DZIAŁANIA]],lista!$A$2:$E$111,4,FALSE),"")</f>
        <v>Rozwój energetyki rozproszonej opartej o odnawialne źródła energii </v>
      </c>
      <c r="E108" s="114">
        <v>45260</v>
      </c>
      <c r="F108" s="114">
        <v>45321</v>
      </c>
      <c r="G108" s="101" t="s">
        <v>220</v>
      </c>
      <c r="H108" s="112" t="s">
        <v>55</v>
      </c>
      <c r="I108" s="180">
        <v>160000000</v>
      </c>
      <c r="J108" s="129">
        <f>Tabela1[[#This Row],[KWOTA PRZEZNACZONA NA DOFINANSOWANIE PROJEKTÓW '[PLN']]]/4.45</f>
        <v>35955056.179775283</v>
      </c>
      <c r="K108" s="133" t="s">
        <v>18</v>
      </c>
      <c r="L108" s="91" t="s">
        <v>218</v>
      </c>
      <c r="M108" s="102" t="str">
        <f>_xlfn.IFNA(VLOOKUP(Tabela1[[#This Row],[NR DZIAŁANIA]],lista!$A$2:$E$111,5,FALSE),"")</f>
        <v>Departament Europejskiego Funduszu Rozwoju Regionalnego</v>
      </c>
      <c r="N108" s="168" t="s">
        <v>223</v>
      </c>
    </row>
    <row r="109" spans="1:14" ht="176.25" customHeight="1" x14ac:dyDescent="0.25">
      <c r="A109" s="87" t="str">
        <f>_xlfn.IFNA(VLOOKUP(Tabela1[[#This Row],[NR DZIAŁANIA]],lista!$A$2:$E$111,2,FALSE),"")</f>
        <v>JSO8.1</v>
      </c>
      <c r="B109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9" s="89" t="s">
        <v>219</v>
      </c>
      <c r="D109" s="88" t="str">
        <f>_xlfn.IFNA(VLOOKUP(Tabela1[[#This Row],[NR DZIAŁANIA]],lista!$A$2:$E$111,4,FALSE),"")</f>
        <v>Rozwój energetyki rozproszonej opartej o odnawialne źródła energii </v>
      </c>
      <c r="E109" s="114">
        <v>45260</v>
      </c>
      <c r="F109" s="114">
        <v>45321</v>
      </c>
      <c r="G109" s="101" t="s">
        <v>220</v>
      </c>
      <c r="H109" s="112" t="s">
        <v>55</v>
      </c>
      <c r="I109" s="196">
        <v>75000000</v>
      </c>
      <c r="J109" s="129">
        <f>Tabela1[[#This Row],[KWOTA PRZEZNACZONA NA DOFINANSOWANIE PROJEKTÓW '[PLN']]]/4.45</f>
        <v>16853932.584269661</v>
      </c>
      <c r="K109" s="133" t="s">
        <v>18</v>
      </c>
      <c r="L109" s="91" t="s">
        <v>218</v>
      </c>
      <c r="M109" s="102" t="str">
        <f>_xlfn.IFNA(VLOOKUP(Tabela1[[#This Row],[NR DZIAŁANIA]],lista!$A$2:$E$111,5,FALSE),"")</f>
        <v>Departament Europejskiego Funduszu Rozwoju Regionalnego</v>
      </c>
      <c r="N109" s="168" t="s">
        <v>224</v>
      </c>
    </row>
    <row r="110" spans="1:14" ht="156.75" customHeight="1" x14ac:dyDescent="0.25">
      <c r="A110" s="87" t="str">
        <f>_xlfn.IFNA(VLOOKUP(Tabela1[[#This Row],[NR DZIAŁANIA]],lista!$A$2:$E$111,2,FALSE),"")</f>
        <v>JSO8.1</v>
      </c>
      <c r="B110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0" s="89" t="s">
        <v>219</v>
      </c>
      <c r="D110" s="88" t="str">
        <f>_xlfn.IFNA(VLOOKUP(Tabela1[[#This Row],[NR DZIAŁANIA]],lista!$A$2:$E$111,4,FALSE),"")</f>
        <v>Rozwój energetyki rozproszonej opartej o odnawialne źródła energii </v>
      </c>
      <c r="E110" s="114">
        <v>45260</v>
      </c>
      <c r="F110" s="114">
        <v>45321</v>
      </c>
      <c r="G110" s="101" t="s">
        <v>220</v>
      </c>
      <c r="H110" s="101" t="s">
        <v>55</v>
      </c>
      <c r="I110" s="181">
        <v>91318775</v>
      </c>
      <c r="J110" s="93">
        <f>Tabela1[[#This Row],[KWOTA PRZEZNACZONA NA DOFINANSOWANIE PROJEKTÓW '[PLN']]]/4.45</f>
        <v>20521073.033707865</v>
      </c>
      <c r="K110" s="133" t="s">
        <v>18</v>
      </c>
      <c r="L110" s="91" t="s">
        <v>218</v>
      </c>
      <c r="M110" s="102" t="str">
        <f>_xlfn.IFNA(VLOOKUP(Tabela1[[#This Row],[NR DZIAŁANIA]],lista!$A$2:$E$111,5,FALSE),"")</f>
        <v>Departament Europejskiego Funduszu Rozwoju Regionalnego</v>
      </c>
      <c r="N110" s="168" t="s">
        <v>225</v>
      </c>
    </row>
    <row r="111" spans="1:14" ht="156.75" customHeight="1" x14ac:dyDescent="0.25">
      <c r="A111" s="87" t="str">
        <f>_xlfn.IFNA(VLOOKUP(Tabela1[[#This Row],[NR DZIAŁANIA]],lista!$A$2:$E$111,2,FALSE),"")</f>
        <v>JSO8.1</v>
      </c>
      <c r="B111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1" s="89" t="s">
        <v>219</v>
      </c>
      <c r="D111" s="88" t="str">
        <f>_xlfn.IFNA(VLOOKUP(Tabela1[[#This Row],[NR DZIAŁANIA]],lista!$A$2:$E$111,4,FALSE),"")</f>
        <v>Rozwój energetyki rozproszonej opartej o odnawialne źródła energii </v>
      </c>
      <c r="E111" s="114">
        <v>45260</v>
      </c>
      <c r="F111" s="114">
        <v>45321</v>
      </c>
      <c r="G111" s="101" t="s">
        <v>221</v>
      </c>
      <c r="H111" s="197" t="s">
        <v>226</v>
      </c>
      <c r="I111" s="180">
        <v>60000000</v>
      </c>
      <c r="J111" s="129">
        <f>Tabela1[[#This Row],[KWOTA PRZEZNACZONA NA DOFINANSOWANIE PROJEKTÓW '[PLN']]]/4.45</f>
        <v>13483146.067415729</v>
      </c>
      <c r="K111" s="133" t="s">
        <v>18</v>
      </c>
      <c r="L111" s="91" t="s">
        <v>218</v>
      </c>
      <c r="M111" s="102" t="str">
        <f>_xlfn.IFNA(VLOOKUP(Tabela1[[#This Row],[NR DZIAŁANIA]],lista!$A$2:$E$111,5,FALSE),"")</f>
        <v>Departament Europejskiego Funduszu Rozwoju Regionalnego</v>
      </c>
      <c r="N111" s="168" t="s">
        <v>227</v>
      </c>
    </row>
    <row r="112" spans="1:14" ht="138" customHeight="1" x14ac:dyDescent="0.25">
      <c r="A112" s="87" t="str">
        <f>_xlfn.IFNA(VLOOKUP(Tabela1[[#This Row],[NR DZIAŁANIA]],lista!$A$2:$E$111,2,FALSE),"")</f>
        <v>JSO8.1</v>
      </c>
      <c r="B112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2" s="89" t="s">
        <v>219</v>
      </c>
      <c r="D112" s="88" t="str">
        <f>_xlfn.IFNA(VLOOKUP(Tabela1[[#This Row],[NR DZIAŁANIA]],lista!$A$2:$E$111,4,FALSE),"")</f>
        <v>Rozwój energetyki rozproszonej opartej o odnawialne źródła energii </v>
      </c>
      <c r="E112" s="114">
        <v>45260</v>
      </c>
      <c r="F112" s="114">
        <v>45321</v>
      </c>
      <c r="G112" s="101" t="s">
        <v>221</v>
      </c>
      <c r="H112" s="197" t="s">
        <v>226</v>
      </c>
      <c r="I112" s="198">
        <v>1650000</v>
      </c>
      <c r="J112" s="129">
        <f>Tabela1[[#This Row],[KWOTA PRZEZNACZONA NA DOFINANSOWANIE PROJEKTÓW '[PLN']]]/4.45</f>
        <v>370786.51685393258</v>
      </c>
      <c r="K112" s="133" t="s">
        <v>18</v>
      </c>
      <c r="L112" s="91" t="s">
        <v>218</v>
      </c>
      <c r="M112" s="102" t="str">
        <f>_xlfn.IFNA(VLOOKUP(Tabela1[[#This Row],[NR DZIAŁANIA]],lista!$A$2:$E$111,5,FALSE),"")</f>
        <v>Departament Europejskiego Funduszu Rozwoju Regionalnego</v>
      </c>
      <c r="N112" s="168" t="s">
        <v>224</v>
      </c>
    </row>
    <row r="113" spans="1:16" ht="120" customHeight="1" x14ac:dyDescent="0.25">
      <c r="A113" s="87" t="str">
        <f>_xlfn.IFNA(VLOOKUP(Tabela1[[#This Row],[NR DZIAŁANIA]],lista!$A$2:$E$111,2,FALSE),"")</f>
        <v>JSO8.1</v>
      </c>
      <c r="B113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3" s="89" t="s">
        <v>219</v>
      </c>
      <c r="D113" s="88" t="str">
        <f>_xlfn.IFNA(VLOOKUP(Tabela1[[#This Row],[NR DZIAŁANIA]],lista!$A$2:$E$111,4,FALSE),"")</f>
        <v>Rozwój energetyki rozproszonej opartej o odnawialne źródła energii </v>
      </c>
      <c r="E113" s="114">
        <v>45260</v>
      </c>
      <c r="F113" s="114">
        <v>45321</v>
      </c>
      <c r="G113" s="101" t="s">
        <v>221</v>
      </c>
      <c r="H113" s="187" t="s">
        <v>226</v>
      </c>
      <c r="I113" s="181">
        <v>31318775</v>
      </c>
      <c r="J113" s="93">
        <f>Tabela1[[#This Row],[KWOTA PRZEZNACZONA NA DOFINANSOWANIE PROJEKTÓW '[PLN']]]/4.45</f>
        <v>7037926.9662921345</v>
      </c>
      <c r="K113" s="133" t="s">
        <v>18</v>
      </c>
      <c r="L113" s="91" t="s">
        <v>218</v>
      </c>
      <c r="M113" s="102" t="str">
        <f>_xlfn.IFNA(VLOOKUP(Tabela1[[#This Row],[NR DZIAŁANIA]],lista!$A$2:$E$111,5,FALSE),"")</f>
        <v>Departament Europejskiego Funduszu Rozwoju Regionalnego</v>
      </c>
      <c r="N113" s="168" t="s">
        <v>225</v>
      </c>
    </row>
    <row r="114" spans="1:16" ht="126" x14ac:dyDescent="0.25">
      <c r="A114" s="87" t="str">
        <f>_xlfn.IFNA(VLOOKUP(Tabela1[[#This Row],[NR DZIAŁANIA]],lista!$A$2:$E$111,2,FALSE),"")</f>
        <v>JSO8.1</v>
      </c>
      <c r="B114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4" s="89" t="s">
        <v>228</v>
      </c>
      <c r="D114" s="88" t="str">
        <f>_xlfn.IFNA(VLOOKUP(Tabela1[[#This Row],[NR DZIAŁANIA]],lista!$A$2:$E$111,4,FALSE),"")</f>
        <v>Rekultywacja terenów poprzemysłowych, zdewastowanych, zdegradowanych na cele środowiskowe</v>
      </c>
      <c r="E114" s="103">
        <v>45292</v>
      </c>
      <c r="F114" s="100">
        <v>45383</v>
      </c>
      <c r="G114" s="88" t="s">
        <v>229</v>
      </c>
      <c r="H114" s="101" t="s">
        <v>230</v>
      </c>
      <c r="I114" s="97">
        <v>311500000</v>
      </c>
      <c r="J114" s="93">
        <f>Tabela1[[#This Row],[KWOTA PRZEZNACZONA NA DOFINANSOWANIE PROJEKTÓW '[PLN']]]/4.45</f>
        <v>70000000</v>
      </c>
      <c r="K114" s="133" t="s">
        <v>18</v>
      </c>
      <c r="L114" s="91" t="s">
        <v>218</v>
      </c>
      <c r="M114" s="102" t="str">
        <f>_xlfn.IFNA(VLOOKUP(Tabela1[[#This Row],[NR DZIAŁANIA]],lista!$A$2:$E$111,5,FALSE),"")</f>
        <v>Departament Europejskiego Funduszu Rozwoju Regionalnego</v>
      </c>
      <c r="N114" s="171"/>
    </row>
    <row r="115" spans="1:16" ht="94.5" x14ac:dyDescent="0.25">
      <c r="A115" s="87" t="str">
        <f>_xlfn.IFNA(VLOOKUP(Tabela1[[#This Row],[NR DZIAŁANIA]],lista!$A$2:$E$111,2,FALSE),"")</f>
        <v>JSO8.1</v>
      </c>
      <c r="B115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5" s="89" t="s">
        <v>231</v>
      </c>
      <c r="D115" s="88" t="str">
        <f>_xlfn.IFNA(VLOOKUP(Tabela1[[#This Row],[NR DZIAŁANIA]],lista!$A$2:$E$111,4,FALSE),"")</f>
        <v>Ponowne wykorzystanie terenów poprzemysłowych, zdewastowanych, zdegradowanych na cele rozwojowe regionu.</v>
      </c>
      <c r="E115" s="90">
        <v>45083</v>
      </c>
      <c r="F115" s="90">
        <v>45225</v>
      </c>
      <c r="G115" s="101" t="s">
        <v>232</v>
      </c>
      <c r="H115" s="101" t="s">
        <v>233</v>
      </c>
      <c r="I115" s="97">
        <v>38250011.700000003</v>
      </c>
      <c r="J115" s="93">
        <f>Tabela1[[#This Row],[KWOTA PRZEZNACZONA NA DOFINANSOWANIE PROJEKTÓW '[PLN']]]/4.45</f>
        <v>8595508.2471910119</v>
      </c>
      <c r="K115" s="133" t="s">
        <v>30</v>
      </c>
      <c r="L115" s="91" t="s">
        <v>218</v>
      </c>
      <c r="M115" s="102" t="str">
        <f>_xlfn.IFNA(VLOOKUP(Tabela1[[#This Row],[NR DZIAŁANIA]],lista!$A$2:$E$111,5,FALSE),"")</f>
        <v>Departament Europejskiego Funduszu Rozwoju Regionalnego</v>
      </c>
      <c r="N115" s="171"/>
    </row>
    <row r="116" spans="1:16" ht="94.5" x14ac:dyDescent="0.25">
      <c r="A116" s="87" t="str">
        <f>_xlfn.IFNA(VLOOKUP(Tabela1[[#This Row],[NR DZIAŁANIA]],lista!$A$2:$E$111,2,FALSE),"")</f>
        <v>JSO8.1</v>
      </c>
      <c r="B116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6" s="89" t="s">
        <v>231</v>
      </c>
      <c r="D116" s="88" t="str">
        <f>_xlfn.IFNA(VLOOKUP(Tabela1[[#This Row],[NR DZIAŁANIA]],lista!$A$2:$E$111,4,FALSE),"")</f>
        <v>Ponowne wykorzystanie terenów poprzemysłowych, zdewastowanych, zdegradowanych na cele rozwojowe regionu.</v>
      </c>
      <c r="E116" s="90">
        <v>45083</v>
      </c>
      <c r="F116" s="90">
        <v>45442</v>
      </c>
      <c r="G116" s="101" t="s">
        <v>232</v>
      </c>
      <c r="H116" s="101" t="s">
        <v>233</v>
      </c>
      <c r="I116" s="97">
        <v>99500002</v>
      </c>
      <c r="J116" s="93">
        <f>Tabela1[[#This Row],[KWOTA PRZEZNACZONA NA DOFINANSOWANIE PROJEKTÓW '[PLN']]]/4.45</f>
        <v>22359551.011235952</v>
      </c>
      <c r="K116" s="133" t="s">
        <v>30</v>
      </c>
      <c r="L116" s="91" t="s">
        <v>218</v>
      </c>
      <c r="M116" s="102" t="str">
        <f>_xlfn.IFNA(VLOOKUP(Tabela1[[#This Row],[NR DZIAŁANIA]],lista!$A$2:$E$111,5,FALSE),"")</f>
        <v>Departament Europejskiego Funduszu Rozwoju Regionalnego</v>
      </c>
      <c r="N116" s="171"/>
    </row>
    <row r="117" spans="1:16" ht="112.5" customHeight="1" x14ac:dyDescent="0.25">
      <c r="A117" s="87" t="str">
        <f>_xlfn.IFNA(VLOOKUP(Tabela1[[#This Row],[NR DZIAŁANIA]],lista!$A$2:$E$111,2,FALSE),"")</f>
        <v>JSO8.1</v>
      </c>
      <c r="B117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7" s="89" t="s">
        <v>231</v>
      </c>
      <c r="D117" s="88" t="str">
        <f>_xlfn.IFNA(VLOOKUP(Tabela1[[#This Row],[NR DZIAŁANIA]],lista!$A$2:$E$111,4,FALSE),"")</f>
        <v>Ponowne wykorzystanie terenów poprzemysłowych, zdewastowanych, zdegradowanych na cele rozwojowe regionu.</v>
      </c>
      <c r="E117" s="90">
        <v>45083</v>
      </c>
      <c r="F117" s="90">
        <v>45470</v>
      </c>
      <c r="G117" s="101" t="s">
        <v>232</v>
      </c>
      <c r="H117" s="101" t="s">
        <v>233</v>
      </c>
      <c r="I117" s="97">
        <v>67999996.099999994</v>
      </c>
      <c r="J117" s="93">
        <f>Tabela1[[#This Row],[KWOTA PRZEZNACZONA NA DOFINANSOWANIE PROJEKTÓW '[PLN']]]/4.45</f>
        <v>15280897.999999998</v>
      </c>
      <c r="K117" s="133" t="s">
        <v>30</v>
      </c>
      <c r="L117" s="91" t="s">
        <v>218</v>
      </c>
      <c r="M117" s="102" t="str">
        <f>_xlfn.IFNA(VLOOKUP(Tabela1[[#This Row],[NR DZIAŁANIA]],lista!$A$2:$E$111,5,FALSE),"")</f>
        <v>Departament Europejskiego Funduszu Rozwoju Regionalnego</v>
      </c>
      <c r="N117" s="171"/>
    </row>
    <row r="118" spans="1:16" ht="94.5" x14ac:dyDescent="0.25">
      <c r="A118" s="87" t="str">
        <f>_xlfn.IFNA(VLOOKUP(Tabela1[[#This Row],[NR DZIAŁANIA]],lista!$A$2:$E$111,2,FALSE),"")</f>
        <v>JSO8.1</v>
      </c>
      <c r="B118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8" s="89" t="s">
        <v>231</v>
      </c>
      <c r="D118" s="88" t="str">
        <f>_xlfn.IFNA(VLOOKUP(Tabela1[[#This Row],[NR DZIAŁANIA]],lista!$A$2:$E$111,4,FALSE),"")</f>
        <v>Ponowne wykorzystanie terenów poprzemysłowych, zdewastowanych, zdegradowanych na cele rozwojowe regionu.</v>
      </c>
      <c r="E118" s="114">
        <v>45077</v>
      </c>
      <c r="F118" s="114" t="s">
        <v>234</v>
      </c>
      <c r="G118" s="101" t="s">
        <v>232</v>
      </c>
      <c r="H118" s="101" t="s">
        <v>233</v>
      </c>
      <c r="I118" s="97">
        <v>195638037.80000001</v>
      </c>
      <c r="J118" s="93">
        <f>Tabela1[[#This Row],[KWOTA PRZEZNACZONA NA DOFINANSOWANIE PROJEKTÓW '[PLN']]]/4.45</f>
        <v>43963604</v>
      </c>
      <c r="K118" s="133" t="s">
        <v>18</v>
      </c>
      <c r="L118" s="91" t="s">
        <v>218</v>
      </c>
      <c r="M118" s="102" t="str">
        <f>_xlfn.IFNA(VLOOKUP(Tabela1[[#This Row],[NR DZIAŁANIA]],lista!$A$2:$E$111,5,FALSE),"")</f>
        <v>Departament Europejskiego Funduszu Rozwoju Regionalnego</v>
      </c>
      <c r="N118" s="171"/>
    </row>
    <row r="119" spans="1:16" ht="195.75" customHeight="1" x14ac:dyDescent="0.25">
      <c r="A119" s="87" t="str">
        <f>_xlfn.IFNA(VLOOKUP(Tabela1[[#This Row],[NR DZIAŁANIA]],lista!$A$2:$E$111,2,FALSE),"")</f>
        <v>JSO8.1</v>
      </c>
      <c r="B119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9" s="89" t="s">
        <v>231</v>
      </c>
      <c r="D119" s="88" t="str">
        <f>_xlfn.IFNA(VLOOKUP(Tabela1[[#This Row],[NR DZIAŁANIA]],lista!$A$2:$E$111,4,FALSE),"")</f>
        <v>Ponowne wykorzystanie terenów poprzemysłowych, zdewastowanych, zdegradowanych na cele rozwojowe regionu.</v>
      </c>
      <c r="E119" s="90">
        <v>45138</v>
      </c>
      <c r="F119" s="90">
        <v>45225</v>
      </c>
      <c r="G119" s="101" t="s">
        <v>235</v>
      </c>
      <c r="H119" s="101" t="s">
        <v>233</v>
      </c>
      <c r="I119" s="97">
        <v>172686962.55000001</v>
      </c>
      <c r="J119" s="93">
        <f>Tabela1[[#This Row],[KWOTA PRZEZNACZONA NA DOFINANSOWANIE PROJEKTÓW '[PLN']]]/4.45</f>
        <v>38806059</v>
      </c>
      <c r="K119" s="133" t="s">
        <v>18</v>
      </c>
      <c r="L119" s="91" t="s">
        <v>218</v>
      </c>
      <c r="M119" s="102" t="str">
        <f>_xlfn.IFNA(VLOOKUP(Tabela1[[#This Row],[NR DZIAŁANIA]],lista!$A$2:$E$111,5,FALSE),"")</f>
        <v>Departament Europejskiego Funduszu Rozwoju Regionalnego</v>
      </c>
      <c r="N119" s="88" t="s">
        <v>236</v>
      </c>
    </row>
    <row r="120" spans="1:16" ht="94.5" x14ac:dyDescent="0.25">
      <c r="A120" s="87" t="str">
        <f>_xlfn.IFNA(VLOOKUP(Tabela1[[#This Row],[NR DZIAŁANIA]],lista!$A$2:$E$111,2,FALSE),"")</f>
        <v>JSO8.1</v>
      </c>
      <c r="B120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0" s="89" t="s">
        <v>237</v>
      </c>
      <c r="D120" s="88" t="str">
        <f>_xlfn.IFNA(VLOOKUP(Tabela1[[#This Row],[NR DZIAŁANIA]],lista!$A$2:$E$111,4,FALSE),"")</f>
        <v>Systemowe zarządzanie terenami poprzemysłowymi </v>
      </c>
      <c r="E120" s="114">
        <v>45169</v>
      </c>
      <c r="F120" s="90">
        <v>45322</v>
      </c>
      <c r="G120" s="101" t="s">
        <v>238</v>
      </c>
      <c r="H120" s="187" t="s">
        <v>239</v>
      </c>
      <c r="I120" s="97">
        <v>12325000.35</v>
      </c>
      <c r="J120" s="93">
        <f>Tabela1[[#This Row],[KWOTA PRZEZNACZONA NA DOFINANSOWANIE PROJEKTÓW '[PLN']]]/4.45</f>
        <v>2769663</v>
      </c>
      <c r="K120" s="145" t="s">
        <v>30</v>
      </c>
      <c r="L120" s="91" t="s">
        <v>218</v>
      </c>
      <c r="M120" s="102" t="str">
        <f>_xlfn.IFNA(VLOOKUP(Tabela1[[#This Row],[NR DZIAŁANIA]],lista!$A$2:$E$111,5,FALSE),"")</f>
        <v>Departament Europejskiego Funduszu Rozwoju Regionalnego</v>
      </c>
      <c r="N120" s="151" t="s">
        <v>35</v>
      </c>
    </row>
    <row r="121" spans="1:16" ht="94.5" x14ac:dyDescent="0.25">
      <c r="A121" s="87" t="str">
        <f>_xlfn.IFNA(VLOOKUP(Tabela1[[#This Row],[NR DZIAŁANIA]],lista!$A$2:$E$111,2,FALSE),"")</f>
        <v>JSO8.1</v>
      </c>
      <c r="B121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1" s="89" t="s">
        <v>237</v>
      </c>
      <c r="D121" s="88" t="str">
        <f>_xlfn.IFNA(VLOOKUP(Tabela1[[#This Row],[NR DZIAŁANIA]],lista!$A$2:$E$111,4,FALSE),"")</f>
        <v>Systemowe zarządzanie terenami poprzemysłowymi </v>
      </c>
      <c r="E121" s="114">
        <v>45169</v>
      </c>
      <c r="F121" s="90">
        <v>45322</v>
      </c>
      <c r="G121" s="101" t="s">
        <v>238</v>
      </c>
      <c r="H121" s="187" t="s">
        <v>240</v>
      </c>
      <c r="I121" s="97">
        <v>60000004.150000006</v>
      </c>
      <c r="J121" s="93">
        <f>Tabela1[[#This Row],[KWOTA PRZEZNACZONA NA DOFINANSOWANIE PROJEKTÓW '[PLN']]]/4.45</f>
        <v>13483147</v>
      </c>
      <c r="K121" s="133" t="s">
        <v>30</v>
      </c>
      <c r="L121" s="91" t="s">
        <v>218</v>
      </c>
      <c r="M121" s="102" t="str">
        <f>_xlfn.IFNA(VLOOKUP(Tabela1[[#This Row],[NR DZIAŁANIA]],lista!$A$2:$E$111,5,FALSE),"")</f>
        <v>Departament Europejskiego Funduszu Rozwoju Regionalnego</v>
      </c>
      <c r="N121" s="88" t="s">
        <v>35</v>
      </c>
    </row>
    <row r="122" spans="1:16" ht="94.5" x14ac:dyDescent="0.25">
      <c r="A122" s="87" t="str">
        <f>_xlfn.IFNA(VLOOKUP(Tabela1[[#This Row],[NR DZIAŁANIA]],lista!$A$2:$E$111,2,FALSE),"")</f>
        <v>JSO8.1</v>
      </c>
      <c r="B122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2" s="89" t="s">
        <v>241</v>
      </c>
      <c r="D122" s="88" t="str">
        <f>_xlfn.IFNA(VLOOKUP(Tabela1[[#This Row],[NR DZIAŁANIA]],lista!$A$2:$E$111,4,FALSE),"")</f>
        <v>Poprawa mobilności mieszkańców regionu i spójności transportowej podregionów górniczych</v>
      </c>
      <c r="E122" s="103">
        <v>45350</v>
      </c>
      <c r="F122" s="103">
        <v>45412</v>
      </c>
      <c r="G122" s="97" t="s">
        <v>242</v>
      </c>
      <c r="H122" s="97" t="s">
        <v>243</v>
      </c>
      <c r="I122" s="97">
        <v>133500000</v>
      </c>
      <c r="J122" s="93">
        <f>Tabela1[[#This Row],[KWOTA PRZEZNACZONA NA DOFINANSOWANIE PROJEKTÓW '[PLN']]]/4.45</f>
        <v>30000000</v>
      </c>
      <c r="K122" s="133" t="s">
        <v>244</v>
      </c>
      <c r="L122" s="88" t="s">
        <v>245</v>
      </c>
      <c r="M122" s="102" t="str">
        <f>_xlfn.IFNA(VLOOKUP(Tabela1[[#This Row],[NR DZIAŁANIA]],lista!$A$2:$E$111,5,FALSE),"")</f>
        <v>Departament Europejskiego Funduszu Rozwoju Regionalnego</v>
      </c>
      <c r="N122" s="88" t="s">
        <v>35</v>
      </c>
      <c r="P122" s="71"/>
    </row>
    <row r="123" spans="1:16" ht="94.5" x14ac:dyDescent="0.25">
      <c r="A123" s="87" t="str">
        <f>_xlfn.IFNA(VLOOKUP(Tabela1[[#This Row],[NR DZIAŁANIA]],lista!$A$2:$E$111,2,FALSE),"")</f>
        <v>JSO8.1</v>
      </c>
      <c r="B123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3" s="89" t="s">
        <v>246</v>
      </c>
      <c r="D123" s="88" t="str">
        <f>_xlfn.IFNA(VLOOKUP(Tabela1[[#This Row],[NR DZIAŁANIA]],lista!$A$2:$E$111,4,FALSE),"")</f>
        <v>Infrastruktura szkolnictwa wyższego na potrzeby transformacji</v>
      </c>
      <c r="E123" s="114">
        <v>45169</v>
      </c>
      <c r="F123" s="90">
        <v>45379</v>
      </c>
      <c r="G123" s="96" t="s">
        <v>247</v>
      </c>
      <c r="H123" s="8" t="s">
        <v>248</v>
      </c>
      <c r="I123" s="92">
        <v>136000001.09999999</v>
      </c>
      <c r="J123" s="93">
        <f>Tabela1[[#This Row],[KWOTA PRZEZNACZONA NA DOFINANSOWANIE PROJEKTÓW '[PLN']]]/4.45</f>
        <v>30561797.999999996</v>
      </c>
      <c r="K123" s="124" t="s">
        <v>30</v>
      </c>
      <c r="L123" s="91" t="s">
        <v>218</v>
      </c>
      <c r="M123" s="102" t="str">
        <f>_xlfn.IFNA(VLOOKUP(Tabela1[[#This Row],[NR DZIAŁANIA]],lista!$A$2:$E$111,5,FALSE),"")</f>
        <v>Departament Europejskiego Funduszu Rozwoju Regionalnego</v>
      </c>
      <c r="N123" s="199"/>
    </row>
    <row r="124" spans="1:16" ht="94.5" x14ac:dyDescent="0.25">
      <c r="A124" s="87" t="str">
        <f>_xlfn.IFNA(VLOOKUP(Tabela1[[#This Row],[NR DZIAŁANIA]],lista!$A$2:$E$111,2,FALSE),"")</f>
        <v>JSO8.1</v>
      </c>
      <c r="B124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4" s="89" t="s">
        <v>246</v>
      </c>
      <c r="D124" s="88" t="str">
        <f>_xlfn.IFNA(VLOOKUP(Tabela1[[#This Row],[NR DZIAŁANIA]],lista!$A$2:$E$111,4,FALSE),"")</f>
        <v>Infrastruktura szkolnictwa wyższego na potrzeby transformacji</v>
      </c>
      <c r="E124" s="114">
        <v>45169</v>
      </c>
      <c r="F124" s="90">
        <v>45561</v>
      </c>
      <c r="G124" s="96" t="s">
        <v>247</v>
      </c>
      <c r="H124" s="8" t="s">
        <v>248</v>
      </c>
      <c r="I124" s="92">
        <v>21999999</v>
      </c>
      <c r="J124" s="93">
        <f>Tabela1[[#This Row],[KWOTA PRZEZNACZONA NA DOFINANSOWANIE PROJEKTÓW '[PLN']]]/4.45</f>
        <v>4943820</v>
      </c>
      <c r="K124" s="124" t="s">
        <v>30</v>
      </c>
      <c r="L124" s="91" t="s">
        <v>218</v>
      </c>
      <c r="M124" s="102" t="str">
        <f>_xlfn.IFNA(VLOOKUP(Tabela1[[#This Row],[NR DZIAŁANIA]],lista!$A$2:$E$111,5,FALSE),"")</f>
        <v>Departament Europejskiego Funduszu Rozwoju Regionalnego</v>
      </c>
      <c r="N124" s="171"/>
    </row>
    <row r="125" spans="1:16" ht="94.5" x14ac:dyDescent="0.25">
      <c r="A125" s="87" t="str">
        <f>_xlfn.IFNA(VLOOKUP(Tabela1[[#This Row],[NR DZIAŁANIA]],lista!$A$2:$E$111,2,FALSE),"")</f>
        <v>JSO8.1</v>
      </c>
      <c r="B125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5" s="89" t="s">
        <v>246</v>
      </c>
      <c r="D125" s="88" t="str">
        <f>_xlfn.IFNA(VLOOKUP(Tabela1[[#This Row],[NR DZIAŁANIA]],lista!$A$2:$E$111,4,FALSE),"")</f>
        <v>Infrastruktura szkolnictwa wyższego na potrzeby transformacji</v>
      </c>
      <c r="E125" s="114">
        <v>45169</v>
      </c>
      <c r="F125" s="90">
        <v>45561</v>
      </c>
      <c r="G125" s="96" t="s">
        <v>247</v>
      </c>
      <c r="H125" s="8" t="s">
        <v>248</v>
      </c>
      <c r="I125" s="92">
        <v>59999999.700000003</v>
      </c>
      <c r="J125" s="93">
        <f>Tabela1[[#This Row],[KWOTA PRZEZNACZONA NA DOFINANSOWANIE PROJEKTÓW '[PLN']]]/4.45</f>
        <v>13483146</v>
      </c>
      <c r="K125" s="124" t="s">
        <v>30</v>
      </c>
      <c r="L125" s="91" t="s">
        <v>218</v>
      </c>
      <c r="M125" s="102" t="str">
        <f>_xlfn.IFNA(VLOOKUP(Tabela1[[#This Row],[NR DZIAŁANIA]],lista!$A$2:$E$111,5,FALSE),"")</f>
        <v>Departament Europejskiego Funduszu Rozwoju Regionalnego</v>
      </c>
      <c r="N125" s="171"/>
      <c r="P125" s="67"/>
    </row>
    <row r="126" spans="1:16" ht="94.5" x14ac:dyDescent="0.25">
      <c r="A126" s="87" t="str">
        <f>_xlfn.IFNA(VLOOKUP(Tabela1[[#This Row],[NR DZIAŁANIA]],lista!$A$2:$E$111,2,FALSE),"")</f>
        <v>JSO8.1</v>
      </c>
      <c r="B126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6" s="89" t="s">
        <v>246</v>
      </c>
      <c r="D126" s="88" t="str">
        <f>_xlfn.IFNA(VLOOKUP(Tabela1[[#This Row],[NR DZIAŁANIA]],lista!$A$2:$E$111,4,FALSE),"")</f>
        <v>Infrastruktura szkolnictwa wyższego na potrzeby transformacji</v>
      </c>
      <c r="E126" s="114">
        <v>45138</v>
      </c>
      <c r="F126" s="90">
        <v>45225</v>
      </c>
      <c r="G126" s="96" t="s">
        <v>247</v>
      </c>
      <c r="H126" s="8" t="s">
        <v>248</v>
      </c>
      <c r="I126" s="92">
        <v>189999999.05000001</v>
      </c>
      <c r="J126" s="93">
        <f>Tabela1[[#This Row],[KWOTA PRZEZNACZONA NA DOFINANSOWANIE PROJEKTÓW '[PLN']]]/4.45</f>
        <v>42696629</v>
      </c>
      <c r="K126" s="124" t="s">
        <v>30</v>
      </c>
      <c r="L126" s="91" t="s">
        <v>218</v>
      </c>
      <c r="M126" s="102" t="str">
        <f>_xlfn.IFNA(VLOOKUP(Tabela1[[#This Row],[NR DZIAŁANIA]],lista!$A$2:$E$111,5,FALSE),"")</f>
        <v>Departament Europejskiego Funduszu Rozwoju Regionalnego</v>
      </c>
      <c r="N126" s="171"/>
    </row>
    <row r="127" spans="1:16" ht="111" customHeight="1" x14ac:dyDescent="0.25">
      <c r="A127" s="87" t="str">
        <f>_xlfn.IFNA(VLOOKUP(Tabela1[[#This Row],[NR DZIAŁANIA]],lista!$A$2:$E$111,2,FALSE),"")</f>
        <v>JSO8.1</v>
      </c>
      <c r="B127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7" s="89" t="s">
        <v>249</v>
      </c>
      <c r="D127" s="88" t="str">
        <f>_xlfn.IFNA(VLOOKUP(Tabela1[[#This Row],[NR DZIAŁANIA]],lista!$A$2:$E$111,4,FALSE),"")</f>
        <v>Infrastruktura kształcenia zawodowego</v>
      </c>
      <c r="E127" s="114">
        <v>45125</v>
      </c>
      <c r="F127" s="90">
        <v>45197</v>
      </c>
      <c r="G127" s="101" t="s">
        <v>250</v>
      </c>
      <c r="H127" s="101" t="s">
        <v>251</v>
      </c>
      <c r="I127" s="97">
        <v>66750000</v>
      </c>
      <c r="J127" s="93">
        <v>15000000</v>
      </c>
      <c r="K127" s="133" t="s">
        <v>18</v>
      </c>
      <c r="L127" s="91" t="s">
        <v>252</v>
      </c>
      <c r="M127" s="102" t="str">
        <f>_xlfn.IFNA(VLOOKUP(Tabela1[[#This Row],[NR DZIAŁANIA]],lista!$A$2:$E$111,5,FALSE),"")</f>
        <v>Departament Europejskiego Funduszu Rozwoju Regionalnego</v>
      </c>
      <c r="N127" s="173"/>
    </row>
    <row r="128" spans="1:16" ht="94.5" x14ac:dyDescent="0.25">
      <c r="A128" s="87" t="str">
        <f>_xlfn.IFNA(VLOOKUP(Tabela1[[#This Row],[NR DZIAŁANIA]],lista!$A$2:$E$111,2,FALSE),"")</f>
        <v>JSO8.1</v>
      </c>
      <c r="B128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8" s="89" t="s">
        <v>249</v>
      </c>
      <c r="D128" s="88" t="str">
        <f>_xlfn.IFNA(VLOOKUP(Tabela1[[#This Row],[NR DZIAŁANIA]],lista!$A$2:$E$111,4,FALSE),"")</f>
        <v>Infrastruktura kształcenia zawodowego</v>
      </c>
      <c r="E128" s="114" t="s">
        <v>253</v>
      </c>
      <c r="F128" s="114" t="s">
        <v>130</v>
      </c>
      <c r="G128" s="101" t="s">
        <v>250</v>
      </c>
      <c r="H128" s="101" t="s">
        <v>251</v>
      </c>
      <c r="I128" s="97">
        <v>47020925</v>
      </c>
      <c r="J128" s="93">
        <f>Tabela1[[#This Row],[KWOTA PRZEZNACZONA NA DOFINANSOWANIE PROJEKTÓW '[PLN']]]/4.45</f>
        <v>10566500</v>
      </c>
      <c r="K128" s="133" t="s">
        <v>18</v>
      </c>
      <c r="L128" s="91" t="s">
        <v>254</v>
      </c>
      <c r="M128" s="102" t="str">
        <f>_xlfn.IFNA(VLOOKUP(Tabela1[[#This Row],[NR DZIAŁANIA]],lista!$A$2:$E$111,5,FALSE),"")</f>
        <v>Departament Europejskiego Funduszu Rozwoju Regionalnego</v>
      </c>
      <c r="N128" s="174"/>
    </row>
    <row r="129" spans="1:14" ht="94.5" x14ac:dyDescent="0.25">
      <c r="A129" s="87" t="str">
        <f>_xlfn.IFNA(VLOOKUP(Tabela1[[#This Row],[NR DZIAŁANIA]],lista!$A$2:$E$111,2,FALSE),"")</f>
        <v>JSO8.1</v>
      </c>
      <c r="B129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9" s="89" t="s">
        <v>255</v>
      </c>
      <c r="D129" s="88" t="str">
        <f>_xlfn.IFNA(VLOOKUP(Tabela1[[#This Row],[NR DZIAŁANIA]],lista!$A$2:$E$111,4,FALSE),"")</f>
        <v>Rozwój przedsiębiorczości  FST</v>
      </c>
      <c r="E129" s="149">
        <v>45288</v>
      </c>
      <c r="F129" s="175">
        <v>45331</v>
      </c>
      <c r="G129" s="96" t="s">
        <v>256</v>
      </c>
      <c r="H129" s="101" t="s">
        <v>40</v>
      </c>
      <c r="I129" s="92">
        <v>35600000</v>
      </c>
      <c r="J129" s="93">
        <f>Tabela1[[#This Row],[KWOTA PRZEZNACZONA NA DOFINANSOWANIE PROJEKTÓW '[PLN']]]/4.45</f>
        <v>8000000</v>
      </c>
      <c r="K129" s="124" t="s">
        <v>30</v>
      </c>
      <c r="L129" s="8" t="s">
        <v>207</v>
      </c>
      <c r="M129" s="102" t="str">
        <f>_xlfn.IFNA(VLOOKUP(Tabela1[[#This Row],[NR DZIAŁANIA]],lista!$A$2:$E$111,5,FALSE),"")</f>
        <v>Wojewódzki Urząd Pracy</v>
      </c>
      <c r="N129" s="171"/>
    </row>
    <row r="130" spans="1:14" ht="94.5" x14ac:dyDescent="0.25">
      <c r="A130" s="87" t="str">
        <f>_xlfn.IFNA(VLOOKUP(Tabela1[[#This Row],[NR DZIAŁANIA]],lista!$A$2:$E$111,2,FALSE),"")</f>
        <v>JSO8.1</v>
      </c>
      <c r="B130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0" s="89" t="s">
        <v>257</v>
      </c>
      <c r="D130" s="88" t="str">
        <f>_xlfn.IFNA(VLOOKUP(Tabela1[[#This Row],[NR DZIAŁANIA]],lista!$A$2:$E$111,4,FALSE),"")</f>
        <v>Kształcenie osób dorosłych - FST</v>
      </c>
      <c r="E130" s="188">
        <v>45226</v>
      </c>
      <c r="F130" s="189">
        <v>45265</v>
      </c>
      <c r="G130" s="8" t="s">
        <v>145</v>
      </c>
      <c r="H130" s="8" t="s">
        <v>106</v>
      </c>
      <c r="I130" s="92">
        <v>311500000</v>
      </c>
      <c r="J130" s="93">
        <f>Tabela1[[#This Row],[KWOTA PRZEZNACZONA NA DOFINANSOWANIE PROJEKTÓW '[PLN']]]/4.45</f>
        <v>70000000</v>
      </c>
      <c r="K130" s="124" t="s">
        <v>18</v>
      </c>
      <c r="L130" s="8" t="s">
        <v>207</v>
      </c>
      <c r="M130" s="102" t="str">
        <f>_xlfn.IFNA(VLOOKUP(Tabela1[[#This Row],[NR DZIAŁANIA]],lista!$A$2:$E$111,5,FALSE),"")</f>
        <v>Wojewódzki Urząd Pracy</v>
      </c>
      <c r="N130" s="171"/>
    </row>
    <row r="131" spans="1:14" s="51" customFormat="1" ht="94.5" x14ac:dyDescent="0.25">
      <c r="A131" s="87" t="str">
        <f>_xlfn.IFNA(VLOOKUP(Tabela1[[#This Row],[NR DZIAŁANIA]],lista!$A$2:$E$111,2,FALSE),"")</f>
        <v>JSO8.1</v>
      </c>
      <c r="B131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1" s="89" t="s">
        <v>258</v>
      </c>
      <c r="D131" s="88" t="str">
        <f>_xlfn.IFNA(VLOOKUP(Tabela1[[#This Row],[NR DZIAŁANIA]],lista!$A$2:$E$111,4,FALSE),"")</f>
        <v xml:space="preserve">Redeployment </v>
      </c>
      <c r="E131" s="138">
        <v>45474</v>
      </c>
      <c r="F131" s="139">
        <v>45505</v>
      </c>
      <c r="G131" s="8" t="s">
        <v>259</v>
      </c>
      <c r="H131" s="152" t="s">
        <v>106</v>
      </c>
      <c r="I131" s="92">
        <v>142400000</v>
      </c>
      <c r="J131" s="93">
        <f>Tabela1[[#This Row],[KWOTA PRZEZNACZONA NA DOFINANSOWANIE PROJEKTÓW '[PLN']]]/4.45</f>
        <v>32000000</v>
      </c>
      <c r="K131" s="124" t="s">
        <v>18</v>
      </c>
      <c r="L131" s="8" t="s">
        <v>207</v>
      </c>
      <c r="M131" s="102" t="str">
        <f>_xlfn.IFNA(VLOOKUP(Tabela1[[#This Row],[NR DZIAŁANIA]],lista!$A$2:$E$111,5,FALSE),"")</f>
        <v>Wojewódzki Urząd Pracy</v>
      </c>
      <c r="N131" s="171"/>
    </row>
    <row r="132" spans="1:14" s="51" customFormat="1" ht="94.5" x14ac:dyDescent="0.25">
      <c r="A132" s="87" t="str">
        <f>_xlfn.IFNA(VLOOKUP(Tabela1[[#This Row],[NR DZIAŁANIA]],lista!$A$2:$E$111,2,FALSE),"")</f>
        <v>JSO8.1</v>
      </c>
      <c r="B132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2" s="89" t="s">
        <v>260</v>
      </c>
      <c r="D132" s="88" t="str">
        <f>_xlfn.IFNA(VLOOKUP(Tabela1[[#This Row],[NR DZIAŁANIA]],lista!$A$2:$E$111,4,FALSE),"")</f>
        <v>Outpalcement FST</v>
      </c>
      <c r="E132" s="138">
        <v>45566</v>
      </c>
      <c r="F132" s="139">
        <v>45597</v>
      </c>
      <c r="G132" s="152" t="s">
        <v>147</v>
      </c>
      <c r="H132" s="152" t="s">
        <v>106</v>
      </c>
      <c r="I132" s="92">
        <v>71200000</v>
      </c>
      <c r="J132" s="93">
        <f>Tabela1[[#This Row],[KWOTA PRZEZNACZONA NA DOFINANSOWANIE PROJEKTÓW '[PLN']]]/4.45</f>
        <v>16000000</v>
      </c>
      <c r="K132" s="124" t="s">
        <v>18</v>
      </c>
      <c r="L132" s="8" t="s">
        <v>207</v>
      </c>
      <c r="M132" s="102" t="str">
        <f>_xlfn.IFNA(VLOOKUP(Tabela1[[#This Row],[NR DZIAŁANIA]],lista!$A$2:$E$111,5,FALSE),"")</f>
        <v>Wojewódzki Urząd Pracy</v>
      </c>
      <c r="N132" s="171"/>
    </row>
    <row r="133" spans="1:14" ht="94.5" x14ac:dyDescent="0.25">
      <c r="A133" s="87" t="str">
        <f>_xlfn.IFNA(VLOOKUP(Tabela1[[#This Row],[NR DZIAŁANIA]],lista!$A$2:$E$111,2,FALSE),"")</f>
        <v>JSO8.1</v>
      </c>
      <c r="B133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3" s="89" t="s">
        <v>261</v>
      </c>
      <c r="D133" s="88" t="str">
        <f>_xlfn.IFNA(VLOOKUP(Tabela1[[#This Row],[NR DZIAŁANIA]],lista!$A$2:$E$111,4,FALSE),"")</f>
        <v>Wsparcie na założenie działalności gospodarczej</v>
      </c>
      <c r="E133" s="149">
        <v>45254</v>
      </c>
      <c r="F133" s="175">
        <v>45296</v>
      </c>
      <c r="G133" s="8" t="s">
        <v>262</v>
      </c>
      <c r="H133" s="8" t="s">
        <v>106</v>
      </c>
      <c r="I133" s="92">
        <v>111250000</v>
      </c>
      <c r="J133" s="93">
        <f>Tabela1[[#This Row],[KWOTA PRZEZNACZONA NA DOFINANSOWANIE PROJEKTÓW '[PLN']]]/4.45</f>
        <v>25000000</v>
      </c>
      <c r="K133" s="124" t="s">
        <v>18</v>
      </c>
      <c r="L133" s="8" t="s">
        <v>207</v>
      </c>
      <c r="M133" s="102" t="str">
        <f>_xlfn.IFNA(VLOOKUP(Tabela1[[#This Row],[NR DZIAŁANIA]],lista!$A$2:$E$111,5,FALSE),"")</f>
        <v>Wojewódzki Urząd Pracy</v>
      </c>
      <c r="N133" s="171"/>
    </row>
    <row r="134" spans="1:14" s="51" customFormat="1" ht="120" customHeight="1" x14ac:dyDescent="0.25">
      <c r="A134" s="87" t="str">
        <f>_xlfn.IFNA(VLOOKUP(Tabela1[[#This Row],[NR DZIAŁANIA]],lista!$A$2:$E$111,2,FALSE),"")</f>
        <v>JSO8.1</v>
      </c>
      <c r="B134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4" s="89" t="s">
        <v>263</v>
      </c>
      <c r="D134" s="88" t="str">
        <f>_xlfn.IFNA(VLOOKUP(Tabela1[[#This Row],[NR DZIAŁANIA]],lista!$A$2:$E$111,4,FALSE),"")</f>
        <v>Wsparcie pracowników zaangażowanych w proces transformacji</v>
      </c>
      <c r="E134" s="138">
        <v>45597</v>
      </c>
      <c r="F134" s="139">
        <v>45627</v>
      </c>
      <c r="G134" s="8" t="s">
        <v>264</v>
      </c>
      <c r="H134" s="152" t="s">
        <v>106</v>
      </c>
      <c r="I134" s="92">
        <v>17800000</v>
      </c>
      <c r="J134" s="93">
        <f>Tabela1[[#This Row],[KWOTA PRZEZNACZONA NA DOFINANSOWANIE PROJEKTÓW '[PLN']]]/4.45</f>
        <v>4000000</v>
      </c>
      <c r="K134" s="124" t="s">
        <v>18</v>
      </c>
      <c r="L134" s="8" t="s">
        <v>207</v>
      </c>
      <c r="M134" s="102" t="str">
        <f>_xlfn.IFNA(VLOOKUP(Tabela1[[#This Row],[NR DZIAŁANIA]],lista!$A$2:$E$111,5,FALSE),"")</f>
        <v>Wojewódzki Urząd Pracy</v>
      </c>
      <c r="N134" s="171"/>
    </row>
    <row r="135" spans="1:14" ht="94.5" x14ac:dyDescent="0.25">
      <c r="A135" s="87" t="str">
        <f>_xlfn.IFNA(VLOOKUP(Tabela1[[#This Row],[NR DZIAŁANIA]],lista!$A$2:$E$111,2,FALSE),"")</f>
        <v>JSO8.1</v>
      </c>
      <c r="B135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5" s="89" t="s">
        <v>265</v>
      </c>
      <c r="D135" s="88" t="str">
        <f>_xlfn.IFNA(VLOOKUP(Tabela1[[#This Row],[NR DZIAŁANIA]],lista!$A$2:$E$111,4,FALSE),"")</f>
        <v>Regionalne Obserwatorim Procesu Transformacji - FST</v>
      </c>
      <c r="E135" s="149">
        <v>45278</v>
      </c>
      <c r="F135" s="175">
        <v>45321</v>
      </c>
      <c r="G135" s="153" t="s">
        <v>266</v>
      </c>
      <c r="H135" s="8" t="s">
        <v>29</v>
      </c>
      <c r="I135" s="92">
        <v>22250000</v>
      </c>
      <c r="J135" s="93">
        <f>Tabela1[[#This Row],[KWOTA PRZEZNACZONA NA DOFINANSOWANIE PROJEKTÓW '[PLN']]]/4.45</f>
        <v>5000000</v>
      </c>
      <c r="K135" s="124" t="s">
        <v>30</v>
      </c>
      <c r="L135" s="8" t="s">
        <v>207</v>
      </c>
      <c r="M135" s="102" t="str">
        <f>_xlfn.IFNA(VLOOKUP(Tabela1[[#This Row],[NR DZIAŁANIA]],lista!$A$2:$E$111,5,FALSE),"")</f>
        <v>Wojewódzki Urząd Pracy</v>
      </c>
      <c r="N135" s="171"/>
    </row>
    <row r="136" spans="1:14" s="26" customFormat="1" ht="94.5" x14ac:dyDescent="0.25">
      <c r="A136" s="87" t="str">
        <f>_xlfn.IFNA(VLOOKUP(Tabela1[[#This Row],[NR DZIAŁANIA]],lista!$A$2:$E$111,2,FALSE),"")</f>
        <v>JSO8.1</v>
      </c>
      <c r="B136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6" s="89" t="s">
        <v>267</v>
      </c>
      <c r="D136" s="88" t="str">
        <f>_xlfn.IFNA(VLOOKUP(Tabela1[[#This Row],[NR DZIAŁANIA]],lista!$A$2:$E$111,4,FALSE),"")</f>
        <v>Edukacja zawodowa w procesie sprawiedliwej transformacji regionu</v>
      </c>
      <c r="E136" s="90">
        <v>45142</v>
      </c>
      <c r="F136" s="146">
        <v>45316</v>
      </c>
      <c r="G136" s="8" t="s">
        <v>268</v>
      </c>
      <c r="H136" s="101" t="s">
        <v>125</v>
      </c>
      <c r="I136" s="92">
        <v>178000000</v>
      </c>
      <c r="J136" s="93">
        <f>Tabela1[[#This Row],[KWOTA PRZEZNACZONA NA DOFINANSOWANIE PROJEKTÓW '[PLN']]]/4.45</f>
        <v>40000000</v>
      </c>
      <c r="K136" s="124" t="s">
        <v>18</v>
      </c>
      <c r="L136" s="8" t="s">
        <v>207</v>
      </c>
      <c r="M136" s="102" t="str">
        <f>_xlfn.IFNA(VLOOKUP(Tabela1[[#This Row],[NR DZIAŁANIA]],lista!$A$2:$E$111,5,FALSE),"")</f>
        <v>Departament Europejskiego Funduszu Społecznego</v>
      </c>
      <c r="N136" s="171"/>
    </row>
    <row r="137" spans="1:14" ht="118.5" customHeight="1" x14ac:dyDescent="0.25">
      <c r="A137" s="87" t="str">
        <f>_xlfn.IFNA(VLOOKUP(Tabela1[[#This Row],[NR DZIAŁANIA]],lista!$A$2:$E$111,2,FALSE),"")</f>
        <v>JSO8.1</v>
      </c>
      <c r="B137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7" s="89" t="s">
        <v>269</v>
      </c>
      <c r="D137" s="88" t="str">
        <f>_xlfn.IFNA(VLOOKUP(Tabela1[[#This Row],[NR DZIAŁANIA]],lista!$A$2:$E$111,4,FALSE),"")</f>
        <v>Włączenie społeczne - wzmocnienie procesu sprawiedliwej transformacji</v>
      </c>
      <c r="E137" s="194">
        <v>45176</v>
      </c>
      <c r="F137" s="146">
        <v>45348</v>
      </c>
      <c r="G137" s="8" t="s">
        <v>270</v>
      </c>
      <c r="H137" s="101" t="s">
        <v>125</v>
      </c>
      <c r="I137" s="147">
        <v>160200000</v>
      </c>
      <c r="J137" s="93">
        <f>Tabela1[[#This Row],[KWOTA PRZEZNACZONA NA DOFINANSOWANIE PROJEKTÓW '[PLN']]]/4.45</f>
        <v>36000000</v>
      </c>
      <c r="K137" s="124" t="s">
        <v>18</v>
      </c>
      <c r="L137" s="8" t="s">
        <v>207</v>
      </c>
      <c r="M137" s="102" t="str">
        <f>_xlfn.IFNA(VLOOKUP(Tabela1[[#This Row],[NR DZIAŁANIA]],lista!$A$2:$E$111,5,FALSE),"")</f>
        <v>Departament Europejskiego Funduszu Społecznego</v>
      </c>
      <c r="N137" s="171"/>
    </row>
    <row r="138" spans="1:14" ht="126" x14ac:dyDescent="0.25">
      <c r="A138" s="87" t="str">
        <f>_xlfn.IFNA(VLOOKUP(Tabela1[[#This Row],[NR DZIAŁANIA]],lista!$A$2:$E$111,2,FALSE),"")</f>
        <v>JSO8.1</v>
      </c>
      <c r="B138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8" s="89" t="s">
        <v>271</v>
      </c>
      <c r="D138" s="88" t="str">
        <f>_xlfn.IFNA(VLOOKUP(Tabela1[[#This Row],[NR DZIAŁANIA]],lista!$A$2:$E$111,4,FALSE),"")</f>
        <v>Rozwój kształcenia wyższego zgodnie z potrzebami zielonej gospodarki</v>
      </c>
      <c r="E138" s="90">
        <v>45142</v>
      </c>
      <c r="F138" s="146">
        <v>45316</v>
      </c>
      <c r="G138" s="153" t="s">
        <v>272</v>
      </c>
      <c r="H138" s="101" t="s">
        <v>125</v>
      </c>
      <c r="I138" s="92">
        <v>145737500</v>
      </c>
      <c r="J138" s="93">
        <f>Tabela1[[#This Row],[KWOTA PRZEZNACZONA NA DOFINANSOWANIE PROJEKTÓW '[PLN']]]/4.45</f>
        <v>32750000</v>
      </c>
      <c r="K138" s="124" t="s">
        <v>18</v>
      </c>
      <c r="L138" s="8" t="s">
        <v>207</v>
      </c>
      <c r="M138" s="102" t="str">
        <f>_xlfn.IFNA(VLOOKUP(Tabela1[[#This Row],[NR DZIAŁANIA]],lista!$A$2:$E$111,5,FALSE),"")</f>
        <v>Departament Europejskiego Funduszu Społecznego</v>
      </c>
      <c r="N138" s="171"/>
    </row>
    <row r="139" spans="1:14" ht="122.25" customHeight="1" x14ac:dyDescent="0.25">
      <c r="A139" s="148" t="str">
        <f>_xlfn.IFNA(VLOOKUP(Tabela1[[#This Row],[NR DZIAŁANIA]],lista!$A$2:$E$111,2,FALSE),"")</f>
        <v>JSO8.1</v>
      </c>
      <c r="B139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9" s="89" t="s">
        <v>273</v>
      </c>
      <c r="D139" s="8" t="str">
        <f>_xlfn.IFNA(VLOOKUP(Tabela1[[#This Row],[NR DZIAŁANIA]],lista!$A$2:$E$111,4,FALSE),"")</f>
        <v>Wzmocnienie procesu sprawiedliwej transformacji w regionie.</v>
      </c>
      <c r="E139" s="146">
        <v>45225</v>
      </c>
      <c r="F139" s="146">
        <v>45268</v>
      </c>
      <c r="G139" s="153" t="s">
        <v>274</v>
      </c>
      <c r="H139" s="153" t="s">
        <v>275</v>
      </c>
      <c r="I139" s="92">
        <v>11125000</v>
      </c>
      <c r="J139" s="93">
        <f>Tabela1[[#This Row],[KWOTA PRZEZNACZONA NA DOFINANSOWANIE PROJEKTÓW '[PLN']]]/4.45</f>
        <v>2500000</v>
      </c>
      <c r="K139" s="124" t="s">
        <v>30</v>
      </c>
      <c r="L139" s="153" t="s">
        <v>207</v>
      </c>
      <c r="M139" s="102" t="str">
        <f>_xlfn.IFNA(VLOOKUP(Tabela1[[#This Row],[NR DZIAŁANIA]],lista!$A$2:$E$111,5,FALSE),"")</f>
        <v>Departament Europejskiego Funduszu Społecznego</v>
      </c>
      <c r="N139" s="171"/>
    </row>
    <row r="140" spans="1:14" ht="122.25" customHeight="1" x14ac:dyDescent="0.25">
      <c r="A140" s="148" t="str">
        <f>_xlfn.IFNA(VLOOKUP(Tabela1[[#This Row],[NR DZIAŁANIA]],lista!$A$2:$E$111,2,FALSE),"")</f>
        <v>JSO8.1</v>
      </c>
      <c r="B140" s="8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40" s="89" t="s">
        <v>273</v>
      </c>
      <c r="D140" s="8" t="str">
        <f>_xlfn.IFNA(VLOOKUP(Tabela1[[#This Row],[NR DZIAŁANIA]],lista!$A$2:$E$111,4,FALSE),"")</f>
        <v>Wzmocnienie procesu sprawiedliwej transformacji w regionie.</v>
      </c>
      <c r="E140" s="149">
        <v>45289</v>
      </c>
      <c r="F140" s="150">
        <v>45350</v>
      </c>
      <c r="G140" s="151" t="s">
        <v>276</v>
      </c>
      <c r="H140" s="152" t="s">
        <v>275</v>
      </c>
      <c r="I140" s="92">
        <v>18912500</v>
      </c>
      <c r="J140" s="93">
        <f>Tabela1[[#This Row],[KWOTA PRZEZNACZONA NA DOFINANSOWANIE PROJEKTÓW '[PLN']]]/4.45</f>
        <v>4250000</v>
      </c>
      <c r="K140" s="124" t="s">
        <v>30</v>
      </c>
      <c r="L140" s="153" t="s">
        <v>207</v>
      </c>
      <c r="M140" s="102" t="str">
        <f>_xlfn.IFNA(VLOOKUP(Tabela1[[#This Row],[NR DZIAŁANIA]],lista!$A$2:$E$111,5,FALSE),"")</f>
        <v>Departament Europejskiego Funduszu Społecznego</v>
      </c>
      <c r="N140" s="120"/>
    </row>
    <row r="141" spans="1:14" ht="20.25" customHeight="1" x14ac:dyDescent="0.25">
      <c r="A141" s="154" t="s">
        <v>277</v>
      </c>
      <c r="B141" s="155"/>
      <c r="C141" s="156"/>
      <c r="D141" s="157"/>
      <c r="E141" s="158"/>
      <c r="F141" s="159"/>
      <c r="G141" s="160"/>
      <c r="H141" s="160"/>
      <c r="I141" s="161"/>
      <c r="J141" s="108"/>
      <c r="K141" s="162"/>
      <c r="L141" s="160"/>
      <c r="M141" s="163"/>
      <c r="N141" s="160"/>
    </row>
    <row r="142" spans="1:14" ht="90.75" customHeight="1" x14ac:dyDescent="0.25">
      <c r="A142" s="87" t="str">
        <f>_xlfn.IFNA(VLOOKUP(Tabela1[[#This Row],[NR DZIAŁANIA]],lista!$A$2:$E$111,2,FALSE),"")</f>
        <v>PT</v>
      </c>
      <c r="B142" s="88" t="str">
        <f>_xlfn.IFNA(VLOOKUP(Tabela1[[#This Row],[NR DZIAŁANIA]],lista!$A$2:$E$111,3,FALSE),"")</f>
        <v>PT.1-  Pomoc Techniczna</v>
      </c>
      <c r="C142" s="89" t="s">
        <v>278</v>
      </c>
      <c r="D142" s="88" t="str">
        <f>_xlfn.IFNA(VLOOKUP(Tabela1[[#This Row],[NR DZIAŁANIA]],lista!$A$2:$E$111,4,FALSE),"")</f>
        <v>Pomoc Technicza FST</v>
      </c>
      <c r="E142" s="105">
        <v>45229</v>
      </c>
      <c r="F142" s="105">
        <v>45260</v>
      </c>
      <c r="G142" s="120" t="s">
        <v>279</v>
      </c>
      <c r="H142" s="153" t="s">
        <v>280</v>
      </c>
      <c r="I142" s="164">
        <v>141416000</v>
      </c>
      <c r="J142" s="93">
        <f>Tabela1[[#This Row],[KWOTA PRZEZNACZONA NA DOFINANSOWANIE PROJEKTÓW '[PLN']]]/4.45</f>
        <v>31778876.404494382</v>
      </c>
      <c r="K142" s="120" t="s">
        <v>30</v>
      </c>
      <c r="L142" s="8" t="s">
        <v>19</v>
      </c>
      <c r="M142" s="113" t="str">
        <f>_xlfn.IFNA(VLOOKUP(Tabela1[[#This Row],[NR DZIAŁANIA]],lista!$A$2:$E$111,5,FALSE),"")</f>
        <v>Departament Rozwoju i Transformacji Regionu</v>
      </c>
      <c r="N142" s="171"/>
    </row>
    <row r="148" spans="11:11" x14ac:dyDescent="0.25">
      <c r="K148" s="69"/>
    </row>
  </sheetData>
  <dataValidations disablePrompts="1" count="4">
    <dataValidation type="list" allowBlank="1" showInputMessage="1" showErrorMessage="1" sqref="C92 C94 C2 C13 C22 C35 C39 C60 C70 C83:C84 C141">
      <formula1>#REF!</formula1>
    </dataValidation>
    <dataValidation type="decimal" operator="greaterThan" allowBlank="1" showInputMessage="1" showErrorMessage="1" sqref="I1:J5 I38:I39 I46:I51 I70:I72 I28 I35:I36 I7:I14 I74:I107 I114:I127 I129:I1048576 I18:I24 J7:J52 I53:J57 J58:J1048576 I60:I68">
      <formula1>0</formula1>
    </dataValidation>
    <dataValidation type="date" operator="greaterThan" allowBlank="1" showInputMessage="1" showErrorMessage="1" sqref="F141 F123:F127 F1:F5 F10 F83:F121 F143:F1048576 F70:F71 F74:F75 F79:F81 E56:F57 F8 F63:F66 F60 F12:F39">
      <formula1>TODAY()</formula1>
    </dataValidation>
    <dataValidation allowBlank="1" showInputMessage="1" showErrorMessage="1" sqref="F128 F11:H11 K11 E143:E1048576 E58:E71 E73:E75 E79:E81 E83:E136 E138 F61:F62 F7 E1:E55 E141"/>
  </dataValidations>
  <pageMargins left="0.25" right="0.25" top="0.75" bottom="0.75" header="0.3" footer="0.3"/>
  <pageSetup paperSize="8" scale="42" fitToHeight="0" orientation="landscape" r:id="rId1"/>
  <headerFooter>
    <oddHeader>&amp;L&amp;16 Harmonogram naborów wniosków FE SL 21-27&amp;RZałącznik nr 1 do Uchwały nr 2003/451/VI/2023  Zarządu Województwa Śląskiego z dnia 27 września 2023 r.</oddHeader>
    <oddFooter>&amp;C&amp;G</oddFooter>
  </headerFooter>
  <ignoredErrors>
    <ignoredError sqref="A141:D141 A2 K141:N141 G141:H141" calculatedColumn="1"/>
  </ignoredErrors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lista!$A$2:$A$111</xm:f>
          </x14:formula1>
          <xm:sqref>C14:C21 C84:C91 C3:C12 C71:C82 C93 C36:C38 C58:C59 C95:C140 C142 C23:C34 C40:C53 C61:C69</xm:sqref>
        </x14:dataValidation>
        <x14:dataValidation type="list" allowBlank="1" showInputMessage="1" showErrorMessage="1">
          <x14:formula1>
            <xm:f>'C:\Users\sorekp\AppData\Local\Microsoft\Windows\INetCache\Content.Outlook\PX4ZMSB7\[WUP Harmonogram naborów wniosków FE SL-aktualizacja 21 czerwiec 23.xlsx]lista'!#REF!</xm:f>
          </x14:formula1>
          <xm:sqref>C54:C57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6" workbookViewId="0">
      <selection activeCell="R24" sqref="R24"/>
    </sheetView>
  </sheetViews>
  <sheetFormatPr defaultRowHeight="15" x14ac:dyDescent="0.25"/>
  <cols>
    <col min="2" max="2" width="58.7109375" bestFit="1" customWidth="1"/>
    <col min="3" max="3" width="14.42578125" bestFit="1" customWidth="1"/>
    <col min="4" max="4" width="20.5703125" customWidth="1"/>
    <col min="5" max="5" width="22.5703125" customWidth="1"/>
    <col min="6" max="6" width="20.28515625" customWidth="1"/>
    <col min="7" max="7" width="18" bestFit="1" customWidth="1"/>
  </cols>
  <sheetData>
    <row r="1" spans="1:5" ht="15.75" x14ac:dyDescent="0.25">
      <c r="A1" s="54" t="s">
        <v>281</v>
      </c>
      <c r="B1" s="55"/>
      <c r="C1" s="26"/>
      <c r="D1" s="26"/>
      <c r="E1" s="26"/>
    </row>
    <row r="2" spans="1:5" x14ac:dyDescent="0.25">
      <c r="A2" s="39"/>
      <c r="B2" s="26"/>
      <c r="C2" s="26"/>
      <c r="D2" s="26"/>
      <c r="E2" s="26"/>
    </row>
    <row r="3" spans="1:5" x14ac:dyDescent="0.25">
      <c r="A3" s="200" t="s">
        <v>282</v>
      </c>
      <c r="B3" s="201"/>
      <c r="C3" s="36" t="s">
        <v>283</v>
      </c>
      <c r="D3" s="36" t="s">
        <v>284</v>
      </c>
      <c r="E3" s="36" t="s">
        <v>285</v>
      </c>
    </row>
    <row r="4" spans="1:5" x14ac:dyDescent="0.25">
      <c r="A4" s="37" t="s">
        <v>286</v>
      </c>
      <c r="B4" s="44" t="s">
        <v>287</v>
      </c>
      <c r="C4" s="44">
        <f>COUNTIF('Harmonogram naborów wniosków'!C:C,"1.*")</f>
        <v>10</v>
      </c>
      <c r="D4" s="45">
        <f>SUMIFS('Harmonogram naborów wniosków'!J:J,'Harmonogram naborów wniosków'!C:C,"1.*")</f>
        <v>335125831.3595506</v>
      </c>
      <c r="E4" s="38">
        <f>SUMIFS('Harmonogram naborów wniosków'!I:I,'Harmonogram naborów wniosków'!C:C,"1.*")</f>
        <v>1491309949.55</v>
      </c>
    </row>
    <row r="5" spans="1:5" x14ac:dyDescent="0.25">
      <c r="A5" s="37" t="s">
        <v>288</v>
      </c>
      <c r="B5" s="44" t="s">
        <v>289</v>
      </c>
      <c r="C5" s="44">
        <f>COUNTIF('Harmonogram naborów wniosków'!C:C,"2.*")</f>
        <v>8</v>
      </c>
      <c r="D5" s="45">
        <f>SUMIFS('Harmonogram naborów wniosków'!J:J,'Harmonogram naborów wniosków'!C:C,"2.*")</f>
        <v>203054182.9730337</v>
      </c>
      <c r="E5" s="38">
        <f>SUMIFS('Harmonogram naborów wniosków'!I:I,'Harmonogram naborów wniosków'!C:C,"2.*")</f>
        <v>903591114.23000002</v>
      </c>
    </row>
    <row r="6" spans="1:5" x14ac:dyDescent="0.25">
      <c r="A6" s="37" t="s">
        <v>290</v>
      </c>
      <c r="B6" s="44" t="s">
        <v>291</v>
      </c>
      <c r="C6" s="44">
        <f>COUNTIF('Harmonogram naborów wniosków'!C:C,"3.*")</f>
        <v>12</v>
      </c>
      <c r="D6" s="45">
        <f>SUMIFS('Harmonogram naborów wniosków'!J:J,'Harmonogram naborów wniosków'!C:C,"3.*")</f>
        <v>120565163.14606741</v>
      </c>
      <c r="E6" s="38">
        <f>SUMIFS('Harmonogram naborów wniosków'!I:I,'Harmonogram naborów wniosków'!C:C,"3.*")</f>
        <v>536514976</v>
      </c>
    </row>
    <row r="7" spans="1:5" x14ac:dyDescent="0.25">
      <c r="A7" s="37" t="s">
        <v>292</v>
      </c>
      <c r="B7" s="44" t="s">
        <v>293</v>
      </c>
      <c r="C7" s="44">
        <f>COUNTIF('Harmonogram naborów wniosków'!C:C,"4.*")</f>
        <v>3</v>
      </c>
      <c r="D7" s="45">
        <f>SUMIFS('Harmonogram naborów wniosków'!J:J,'Harmonogram naborów wniosków'!C:C,"4.*")</f>
        <v>271240000</v>
      </c>
      <c r="E7" s="38">
        <f>SUMIFS('Harmonogram naborów wniosków'!I:I,'Harmonogram naborów wniosków'!C:C,"4.*")</f>
        <v>1207018000.0000002</v>
      </c>
    </row>
    <row r="8" spans="1:5" x14ac:dyDescent="0.25">
      <c r="A8" s="37" t="s">
        <v>294</v>
      </c>
      <c r="B8" s="44" t="s">
        <v>295</v>
      </c>
      <c r="C8" s="44">
        <f>COUNTIF('Harmonogram naborów wniosków'!C:C,"5.*")</f>
        <v>20</v>
      </c>
      <c r="D8" s="45">
        <f>SUMIFS('Harmonogram naborów wniosków'!J:J,'Harmonogram naborów wniosków'!C:C,"5.*")</f>
        <v>125030617</v>
      </c>
      <c r="E8" s="38">
        <f>SUMIFS('Harmonogram naborów wniosków'!I:I,'Harmonogram naborów wniosków'!C:C,"5.*")</f>
        <v>556386245.64999998</v>
      </c>
    </row>
    <row r="9" spans="1:5" x14ac:dyDescent="0.25">
      <c r="A9" s="37" t="s">
        <v>296</v>
      </c>
      <c r="B9" s="44" t="s">
        <v>297</v>
      </c>
      <c r="C9" s="44">
        <f>COUNTIF('Harmonogram naborów wniosków'!C:C,"6.*")</f>
        <v>9</v>
      </c>
      <c r="D9" s="45">
        <f>SUMIFS('Harmonogram naborów wniosków'!J:J,'Harmonogram naborów wniosków'!C:C,"6.*")</f>
        <v>95410748</v>
      </c>
      <c r="E9" s="38">
        <f>SUMIFS('Harmonogram naborów wniosków'!I:I,'Harmonogram naborów wniosków'!C:C,"6.*")</f>
        <v>424577828.59999996</v>
      </c>
    </row>
    <row r="10" spans="1:5" x14ac:dyDescent="0.25">
      <c r="A10" s="37" t="s">
        <v>298</v>
      </c>
      <c r="B10" s="44" t="s">
        <v>299</v>
      </c>
      <c r="C10" s="44">
        <f>COUNTIF('Harmonogram naborów wniosków'!C:C,"7.*")</f>
        <v>12</v>
      </c>
      <c r="D10" s="45">
        <f>SUMIFS('Harmonogram naborów wniosków'!J:J,'Harmonogram naborów wniosków'!C:C,"7.*")</f>
        <v>111970404.58876404</v>
      </c>
      <c r="E10" s="38">
        <f>SUMIFS('Harmonogram naborów wniosków'!I:I,'Harmonogram naborów wniosków'!C:C,"7.*")</f>
        <v>498268300.42000002</v>
      </c>
    </row>
    <row r="11" spans="1:5" x14ac:dyDescent="0.25">
      <c r="A11" s="37" t="s">
        <v>300</v>
      </c>
      <c r="B11" s="44" t="s">
        <v>301</v>
      </c>
      <c r="C11" s="44">
        <f>COUNTIF('Harmonogram naborów wniosków'!C:C,"8.*")</f>
        <v>8</v>
      </c>
      <c r="D11" s="45">
        <f>SUMIFS('Harmonogram naborów wniosków'!J:J,'Harmonogram naborów wniosków'!C:C,"8.*")</f>
        <v>47149369.033707857</v>
      </c>
      <c r="E11" s="38">
        <f>SUMIFS('Harmonogram naborów wniosków'!I:I,'Harmonogram naborów wniosków'!C:C,"8.*")</f>
        <v>209814692.20000002</v>
      </c>
    </row>
    <row r="12" spans="1:5" x14ac:dyDescent="0.25">
      <c r="A12" s="37" t="s">
        <v>302</v>
      </c>
      <c r="B12" s="44" t="s">
        <v>303</v>
      </c>
      <c r="C12" s="44">
        <f>COUNTIF('Harmonogram naborów wniosków'!C:C,"9.*")</f>
        <v>1</v>
      </c>
      <c r="D12" s="45">
        <f>SUMIFS('Harmonogram naborów wniosków'!J:J,'Harmonogram naborów wniosków'!C:C,"9.*")</f>
        <v>5770280</v>
      </c>
      <c r="E12" s="38">
        <f>SUMIFS('Harmonogram naborów wniosków'!I:I,'Harmonogram naborów wniosków'!C:C,"9.*")</f>
        <v>25677746</v>
      </c>
    </row>
    <row r="13" spans="1:5" x14ac:dyDescent="0.25">
      <c r="A13" s="37" t="s">
        <v>304</v>
      </c>
      <c r="B13" s="44" t="s">
        <v>305</v>
      </c>
      <c r="C13" s="44">
        <f>COUNTIF('Harmonogram naborów wniosków'!C:C,"10.*")</f>
        <v>46</v>
      </c>
      <c r="D13" s="45">
        <f>SUMIFS('Harmonogram naborów wniosków'!J:J,'Harmonogram naborów wniosków'!C:C,"10.*")</f>
        <v>1165822339.6157303</v>
      </c>
      <c r="E13" s="38">
        <f>SUMIFS('Harmonogram naborów wniosków'!I:I,'Harmonogram naborów wniosków'!C:C,"10.*")</f>
        <v>5187909411.29</v>
      </c>
    </row>
    <row r="14" spans="1:5" x14ac:dyDescent="0.25">
      <c r="A14" s="37" t="s">
        <v>306</v>
      </c>
      <c r="B14" s="44" t="s">
        <v>307</v>
      </c>
      <c r="C14" s="44">
        <f>COUNTIF('Harmonogram naborów wniosków'!C:C,"11.*")</f>
        <v>0</v>
      </c>
      <c r="D14" s="45">
        <f>SUMIFS('Harmonogram naborów wniosków'!J:J,'Harmonogram naborów wniosków'!C:C,"11.*")</f>
        <v>0</v>
      </c>
      <c r="E14" s="38">
        <f>SUMIFS('Harmonogram naborów wniosków'!I:I,'Harmonogram naborów wniosków'!C:C,"11.*")</f>
        <v>0</v>
      </c>
    </row>
    <row r="15" spans="1:5" x14ac:dyDescent="0.25">
      <c r="A15" s="37" t="s">
        <v>308</v>
      </c>
      <c r="B15" s="44" t="s">
        <v>309</v>
      </c>
      <c r="C15" s="44">
        <f>COUNTIF('Harmonogram naborów wniosków'!C:C,"12.*")</f>
        <v>0</v>
      </c>
      <c r="D15" s="45">
        <f>SUMIFS('Harmonogram naborów wniosków'!J:J,'Harmonogram naborów wniosków'!C:C,"12.*")</f>
        <v>0</v>
      </c>
      <c r="E15" s="38">
        <f>SUMIFS('Harmonogram naborów wniosków'!I:I,'Harmonogram naborów wniosków'!C:C,"12.*")</f>
        <v>0</v>
      </c>
    </row>
    <row r="16" spans="1:5" x14ac:dyDescent="0.25">
      <c r="A16" s="37" t="s">
        <v>310</v>
      </c>
      <c r="B16" s="44" t="s">
        <v>311</v>
      </c>
      <c r="C16" s="44">
        <f>COUNTIF('Harmonogram naborów wniosków'!C:C,"13.*")</f>
        <v>1</v>
      </c>
      <c r="D16" s="45">
        <f>SUMIFS('Harmonogram naborów wniosków'!J:J,'Harmonogram naborów wniosków'!C:C,"13.*")</f>
        <v>31778876.404494382</v>
      </c>
      <c r="E16" s="38">
        <f>SUMIFS('Harmonogram naborów wniosków'!I:I,'Harmonogram naborów wniosków'!C:C,"13.*")</f>
        <v>141416000</v>
      </c>
    </row>
    <row r="17" spans="1:5" x14ac:dyDescent="0.25">
      <c r="A17" s="39"/>
      <c r="B17" s="40" t="s">
        <v>312</v>
      </c>
      <c r="C17" s="41">
        <f>SUM(C4:C16)</f>
        <v>130</v>
      </c>
      <c r="D17" s="56">
        <f>SUM(D4:D16)</f>
        <v>2512917812.1213479</v>
      </c>
      <c r="E17" s="57">
        <f>SUM(E4:E16)</f>
        <v>11182484263.939999</v>
      </c>
    </row>
    <row r="21" spans="1:5" ht="15.75" x14ac:dyDescent="0.25">
      <c r="A21" s="55" t="s">
        <v>313</v>
      </c>
      <c r="B21" s="55"/>
      <c r="C21" s="26"/>
      <c r="D21" s="26"/>
      <c r="E21" s="26"/>
    </row>
    <row r="22" spans="1:5" x14ac:dyDescent="0.25">
      <c r="A22" s="26"/>
      <c r="B22" s="26"/>
      <c r="C22" s="26"/>
      <c r="D22" s="36" t="s">
        <v>284</v>
      </c>
      <c r="E22" s="36" t="s">
        <v>285</v>
      </c>
    </row>
    <row r="23" spans="1:5" x14ac:dyDescent="0.25">
      <c r="A23" s="41" t="s">
        <v>314</v>
      </c>
      <c r="B23" s="58" t="s">
        <v>315</v>
      </c>
      <c r="C23" s="59">
        <f>COUNTIF('Harmonogram naborów wniosków'!M:M,Monitoring!B23)</f>
        <v>65</v>
      </c>
      <c r="D23" s="60">
        <f>SUMIFS('Harmonogram naborów wniosków'!J:J,'Harmonogram naborów wniosków'!M:M,Monitoring!B23)</f>
        <v>1461597139.1280899</v>
      </c>
      <c r="E23" s="38">
        <f>SUMIFS('Harmonogram naborów wniosków'!I:I,'Harmonogram naborów wniosków'!M:M,Monitoring!B23)</f>
        <v>6504107269.1200018</v>
      </c>
    </row>
    <row r="24" spans="1:5" x14ac:dyDescent="0.25">
      <c r="A24" s="41" t="s">
        <v>316</v>
      </c>
      <c r="B24" s="61" t="s">
        <v>317</v>
      </c>
      <c r="C24" s="59">
        <f>COUNTIF('Harmonogram naborów wniosków'!M:M,Monitoring!B24)</f>
        <v>23</v>
      </c>
      <c r="D24" s="60">
        <f>SUMIFS('Harmonogram naborów wniosków'!J:J,'Harmonogram naborów wniosków'!M:M,Monitoring!B24)</f>
        <v>275895740.58876407</v>
      </c>
      <c r="E24" s="38">
        <f>SUMIFS('Harmonogram naborów wniosków'!I:I,'Harmonogram naborów wniosków'!M:M,Monitoring!B24)</f>
        <v>1227736045.6199999</v>
      </c>
    </row>
    <row r="25" spans="1:5" x14ac:dyDescent="0.25">
      <c r="A25" s="41" t="s">
        <v>318</v>
      </c>
      <c r="B25" s="61" t="s">
        <v>319</v>
      </c>
      <c r="C25" s="59">
        <f>COUNTIF('Harmonogram naborów wniosków'!M:M,Monitoring!B25)</f>
        <v>7</v>
      </c>
      <c r="D25" s="60">
        <f>SUMIFS('Harmonogram naborów wniosków'!J:J,'Harmonogram naborów wniosków'!M:M,Monitoring!B25)</f>
        <v>308544028</v>
      </c>
      <c r="E25" s="38">
        <f>SUMIFS('Harmonogram naborów wniosków'!I:I,'Harmonogram naborów wniosków'!M:M,Monitoring!B25)</f>
        <v>1373020924.5999999</v>
      </c>
    </row>
    <row r="26" spans="1:5" x14ac:dyDescent="0.25">
      <c r="A26" s="41" t="s">
        <v>320</v>
      </c>
      <c r="B26" s="62" t="s">
        <v>31</v>
      </c>
      <c r="C26" s="59">
        <f>COUNTIF('Harmonogram naborów wniosków'!M:M,Monitoring!B26)</f>
        <v>33</v>
      </c>
      <c r="D26" s="60">
        <f>SUMIFS('Harmonogram naborów wniosków'!J:J,'Harmonogram naborów wniosków'!M:M,Monitoring!B26)</f>
        <v>350102028</v>
      </c>
      <c r="E26" s="38">
        <f>SUMIFS('Harmonogram naborów wniosków'!I:I,'Harmonogram naborów wniosków'!M:M,Monitoring!B26)</f>
        <v>1557954024.5999999</v>
      </c>
    </row>
    <row r="27" spans="1:5" x14ac:dyDescent="0.25">
      <c r="A27" s="41" t="s">
        <v>321</v>
      </c>
      <c r="B27" s="61" t="s">
        <v>322</v>
      </c>
      <c r="C27" s="59">
        <f>COUNTIF('Harmonogram naborów wniosków'!M:M,Monitoring!B27)</f>
        <v>2</v>
      </c>
      <c r="D27" s="60">
        <f>SUMIFS('Harmonogram naborów wniosków'!J:J,'Harmonogram naborów wniosków'!M:M,Monitoring!B27)</f>
        <v>116778876.40449437</v>
      </c>
      <c r="E27" s="38">
        <f>SUMIFS('Harmonogram naborów wniosków'!I:I,'Harmonogram naborów wniosków'!M:M,Monitoring!B27)</f>
        <v>519666000</v>
      </c>
    </row>
    <row r="28" spans="1:5" x14ac:dyDescent="0.25">
      <c r="A28" s="26"/>
      <c r="B28" s="26"/>
      <c r="C28" s="41">
        <f>SUM(C23:C27)</f>
        <v>130</v>
      </c>
      <c r="D28" s="42">
        <f t="shared" ref="D28:E28" si="0">SUM(D23:D27)</f>
        <v>2512917812.1213484</v>
      </c>
      <c r="E28" s="43">
        <f t="shared" si="0"/>
        <v>11182484263.940002</v>
      </c>
    </row>
    <row r="31" spans="1:5" ht="15.75" x14ac:dyDescent="0.25">
      <c r="A31" s="55" t="s">
        <v>323</v>
      </c>
      <c r="B31" s="55"/>
      <c r="C31" s="26"/>
      <c r="D31" s="26"/>
      <c r="E31" s="26"/>
    </row>
    <row r="32" spans="1:5" x14ac:dyDescent="0.25">
      <c r="A32" s="26"/>
      <c r="B32" s="26"/>
      <c r="C32" s="26"/>
      <c r="D32" s="26"/>
      <c r="E32" s="26"/>
    </row>
    <row r="33" spans="1:8" x14ac:dyDescent="0.25">
      <c r="A33" s="26"/>
      <c r="B33" s="72" t="s">
        <v>324</v>
      </c>
      <c r="C33" s="74" t="s">
        <v>325</v>
      </c>
      <c r="D33" s="74">
        <v>45291</v>
      </c>
      <c r="E33" s="76">
        <f>COUNTIF(Tabela1[[ TERMIN ROZPOCZĘCIA NABORU]],"&lt;2023-10-01")</f>
        <v>55</v>
      </c>
      <c r="F33" s="48">
        <f>SUMIFS(Tabela1[KWOTA PRZEZNACZONA NA DOFINANSOWANIE PROJEKTÓW '[EUR']],Tabela1[[ TERMIN ROZPOCZĘCIA NABORU]],"&lt;2023-06-01")</f>
        <v>655356579.7865169</v>
      </c>
      <c r="G33" s="49">
        <f>SUMIFS(Tabela1[KWOTA PRZEZNACZONA NA DOFINANSOWANIE PROJEKTÓW '[PLN']],Tabela1[[ TERMIN ROZPOCZĘCIA NABORU]],"&lt;2023-06-01")</f>
        <v>2916336780.0500002</v>
      </c>
      <c r="H33" t="s">
        <v>326</v>
      </c>
    </row>
    <row r="34" spans="1:8" x14ac:dyDescent="0.25">
      <c r="A34" s="26"/>
      <c r="B34" s="75" t="s">
        <v>327</v>
      </c>
      <c r="C34" s="74">
        <v>45292</v>
      </c>
      <c r="D34" s="74">
        <v>45382</v>
      </c>
      <c r="E34" s="75">
        <f>COUNTIF(Tabela1[[ TERMIN ROZPOCZĘCIA NABORU]],"&lt;2024-01-01")-E33</f>
        <v>35</v>
      </c>
      <c r="F34" s="45">
        <f>SUMIFS(Tabela1[KWOTA PRZEZNACZONA NA DOFINANSOWANIE PROJEKTÓW '[EUR']],Tabela1[[ TERMIN ROZPOCZĘCIA NABORU]],"&lt;2024-01-01")-F33</f>
        <v>1170786975.9235954</v>
      </c>
      <c r="G34" s="46">
        <f>SUMIFS(Tabela1[KWOTA PRZEZNACZONA NA DOFINANSOWANIE PROJEKTÓW '[PLN']],Tabela1[[ TERMIN ROZPOCZĘCIA NABORU]],"&lt;2024-01-01")-G33</f>
        <v>5210002042.8599997</v>
      </c>
      <c r="H34" t="s">
        <v>328</v>
      </c>
    </row>
    <row r="35" spans="1:8" x14ac:dyDescent="0.25">
      <c r="A35" s="26"/>
      <c r="B35" s="63" t="s">
        <v>312</v>
      </c>
      <c r="E35" s="64">
        <f>SUM(E33:E34)</f>
        <v>90</v>
      </c>
      <c r="F35" s="65">
        <f>SUM(F33:F34)</f>
        <v>1826143555.7101123</v>
      </c>
      <c r="G35" s="66">
        <f>SUM(G33:G34)</f>
        <v>8126338822.9099998</v>
      </c>
    </row>
    <row r="36" spans="1:8" x14ac:dyDescent="0.25">
      <c r="A36" s="26"/>
      <c r="B36" s="47"/>
      <c r="E36" s="47"/>
      <c r="F36" s="47"/>
      <c r="G36" s="26"/>
    </row>
    <row r="37" spans="1:8" x14ac:dyDescent="0.25">
      <c r="A37" s="26"/>
      <c r="B37" s="77" t="s">
        <v>329</v>
      </c>
      <c r="C37" s="73"/>
      <c r="D37" s="73"/>
      <c r="E37" s="72">
        <f>COUNTIF('Harmonogram naborów wniosków'!E:E,"&gt;2024-01-01")</f>
        <v>31</v>
      </c>
      <c r="F37" s="45">
        <f>SUMIFS(Tabela1[KWOTA PRZEZNACZONA NA DOFINANSOWANIE PROJEKTÓW '[PLN']],Tabela1[[ TERMIN ROZPOCZĘCIA NABORU]],"&gt;2023-12-31")</f>
        <v>2476793266.0300002</v>
      </c>
      <c r="G37" s="46">
        <f>SUMIFS(Tabela1[KWOTA PRZEZNACZONA NA DOFINANSOWANIE PROJEKTÓW '[EUR']],Tabela1[[ TERMIN ROZPOCZĘCIA NABORU]],"&gt;2023-12-31")</f>
        <v>556582756.41123605</v>
      </c>
      <c r="H37" t="s">
        <v>328</v>
      </c>
    </row>
  </sheetData>
  <mergeCells count="1">
    <mergeCell ref="A3:B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6"/>
  <sheetViews>
    <sheetView topLeftCell="A103" workbookViewId="0">
      <selection activeCell="D106" sqref="D106"/>
    </sheetView>
  </sheetViews>
  <sheetFormatPr defaultRowHeight="15" x14ac:dyDescent="0.25"/>
  <cols>
    <col min="1" max="1" width="5.5703125" style="2" bestFit="1" customWidth="1"/>
    <col min="2" max="2" width="8" customWidth="1"/>
    <col min="3" max="3" width="44.7109375" customWidth="1"/>
    <col min="4" max="4" width="45" style="1" customWidth="1"/>
    <col min="5" max="6" width="43.140625" style="1" customWidth="1"/>
    <col min="7" max="7" width="111.28515625" bestFit="1" customWidth="1"/>
  </cols>
  <sheetData>
    <row r="1" spans="1:7" ht="15.75" x14ac:dyDescent="0.25">
      <c r="A1" s="18" t="s">
        <v>330</v>
      </c>
      <c r="B1" s="19" t="s">
        <v>331</v>
      </c>
      <c r="C1" s="19" t="s">
        <v>332</v>
      </c>
      <c r="D1" s="20" t="s">
        <v>333</v>
      </c>
      <c r="E1" s="21" t="s">
        <v>334</v>
      </c>
      <c r="F1" s="12"/>
      <c r="G1" s="4"/>
    </row>
    <row r="2" spans="1:7" ht="45" x14ac:dyDescent="0.25">
      <c r="A2" s="13" t="s">
        <v>15</v>
      </c>
      <c r="B2" s="4" t="s">
        <v>335</v>
      </c>
      <c r="C2" s="4" t="s">
        <v>336</v>
      </c>
      <c r="D2" s="5" t="s">
        <v>337</v>
      </c>
      <c r="E2" s="17" t="s">
        <v>315</v>
      </c>
      <c r="F2" s="5"/>
      <c r="G2" s="4" t="str">
        <f t="shared" ref="G2:G33" si="0">CONCATENATE(A2," ",D2)</f>
        <v>1.1 B+R - organizacje badawcze</v>
      </c>
    </row>
    <row r="3" spans="1:7" ht="45" x14ac:dyDescent="0.25">
      <c r="A3" s="13" t="s">
        <v>20</v>
      </c>
      <c r="B3" s="4" t="s">
        <v>335</v>
      </c>
      <c r="C3" s="4" t="s">
        <v>336</v>
      </c>
      <c r="D3" s="5" t="s">
        <v>338</v>
      </c>
      <c r="E3" s="17" t="s">
        <v>319</v>
      </c>
      <c r="F3" s="5"/>
      <c r="G3" s="4" t="str">
        <f t="shared" si="0"/>
        <v>1.2 Badania, rozwój i innowacje w przedsiębiorstwach</v>
      </c>
    </row>
    <row r="4" spans="1:7" ht="45" x14ac:dyDescent="0.25">
      <c r="A4" s="13" t="s">
        <v>27</v>
      </c>
      <c r="B4" s="4" t="s">
        <v>335</v>
      </c>
      <c r="C4" s="4" t="s">
        <v>336</v>
      </c>
      <c r="D4" s="5" t="s">
        <v>339</v>
      </c>
      <c r="E4" s="17" t="s">
        <v>31</v>
      </c>
      <c r="F4" s="5"/>
      <c r="G4" s="4" t="str">
        <f t="shared" si="0"/>
        <v>1.3 Ekosystem RIS</v>
      </c>
    </row>
    <row r="5" spans="1:7" ht="45" x14ac:dyDescent="0.25">
      <c r="A5" s="13" t="s">
        <v>33</v>
      </c>
      <c r="B5" s="4" t="s">
        <v>340</v>
      </c>
      <c r="C5" s="4" t="s">
        <v>341</v>
      </c>
      <c r="D5" s="8" t="s">
        <v>342</v>
      </c>
      <c r="E5" s="17" t="s">
        <v>315</v>
      </c>
      <c r="F5" s="5"/>
      <c r="G5" s="4" t="str">
        <f t="shared" si="0"/>
        <v xml:space="preserve">1.4 Cyfryzacja administracji publicznej </v>
      </c>
    </row>
    <row r="6" spans="1:7" ht="45" x14ac:dyDescent="0.25">
      <c r="A6" s="13" t="s">
        <v>343</v>
      </c>
      <c r="B6" s="4" t="s">
        <v>340</v>
      </c>
      <c r="C6" s="4" t="s">
        <v>341</v>
      </c>
      <c r="D6" s="8" t="s">
        <v>344</v>
      </c>
      <c r="E6" s="17" t="s">
        <v>315</v>
      </c>
      <c r="F6" s="5"/>
      <c r="G6" s="4" t="str">
        <f t="shared" si="0"/>
        <v>1.5 Innowacyjne rozwiązania cyfrowe w ochronie zdrowia</v>
      </c>
    </row>
    <row r="7" spans="1:7" ht="60" x14ac:dyDescent="0.25">
      <c r="A7" s="13" t="s">
        <v>38</v>
      </c>
      <c r="B7" s="4" t="s">
        <v>345</v>
      </c>
      <c r="C7" s="4" t="s">
        <v>346</v>
      </c>
      <c r="D7" s="5" t="s">
        <v>347</v>
      </c>
      <c r="E7" s="17" t="s">
        <v>31</v>
      </c>
      <c r="F7" s="5"/>
      <c r="G7" s="4" t="str">
        <f t="shared" si="0"/>
        <v>1.6 Rozwój przedsiębiorczości - EFRR</v>
      </c>
    </row>
    <row r="8" spans="1:7" ht="60" x14ac:dyDescent="0.25">
      <c r="A8" s="13" t="s">
        <v>348</v>
      </c>
      <c r="B8" s="4" t="s">
        <v>345</v>
      </c>
      <c r="C8" s="4" t="s">
        <v>346</v>
      </c>
      <c r="D8" s="5" t="s">
        <v>349</v>
      </c>
      <c r="E8" s="17" t="s">
        <v>315</v>
      </c>
      <c r="F8" s="5"/>
      <c r="G8" s="4" t="str">
        <f t="shared" si="0"/>
        <v>1.7 Klastry</v>
      </c>
    </row>
    <row r="9" spans="1:7" ht="60" x14ac:dyDescent="0.25">
      <c r="A9" s="13" t="s">
        <v>41</v>
      </c>
      <c r="B9" s="4" t="s">
        <v>345</v>
      </c>
      <c r="C9" s="4" t="s">
        <v>346</v>
      </c>
      <c r="D9" s="5" t="s">
        <v>42</v>
      </c>
      <c r="E9" s="17" t="s">
        <v>319</v>
      </c>
      <c r="F9" s="5"/>
      <c r="G9" s="4" t="str">
        <f t="shared" si="0"/>
        <v>1.8 Innowacje cyfrowe w MŚP</v>
      </c>
    </row>
    <row r="10" spans="1:7" ht="60" x14ac:dyDescent="0.25">
      <c r="A10" s="13" t="s">
        <v>45</v>
      </c>
      <c r="B10" s="4" t="s">
        <v>345</v>
      </c>
      <c r="C10" s="4" t="s">
        <v>346</v>
      </c>
      <c r="D10" s="5" t="s">
        <v>350</v>
      </c>
      <c r="E10" s="17" t="s">
        <v>322</v>
      </c>
      <c r="F10" s="5"/>
      <c r="G10" s="4" t="str">
        <f t="shared" si="0"/>
        <v>1.9 Konkurencyjność przedsiębiorstw (IF)</v>
      </c>
    </row>
    <row r="11" spans="1:7" ht="60" x14ac:dyDescent="0.25">
      <c r="A11" s="13" t="s">
        <v>48</v>
      </c>
      <c r="B11" s="4" t="s">
        <v>345</v>
      </c>
      <c r="C11" s="4" t="s">
        <v>346</v>
      </c>
      <c r="D11" s="5" t="s">
        <v>49</v>
      </c>
      <c r="E11" s="17" t="s">
        <v>319</v>
      </c>
      <c r="F11" s="5"/>
      <c r="G11" s="4" t="str">
        <f t="shared" si="0"/>
        <v>1.10 Promocja eksportu i internacjonalizacja MŚP</v>
      </c>
    </row>
    <row r="12" spans="1:7" ht="30" x14ac:dyDescent="0.25">
      <c r="A12" s="13" t="s">
        <v>351</v>
      </c>
      <c r="B12" s="10" t="s">
        <v>352</v>
      </c>
      <c r="C12" s="4" t="s">
        <v>353</v>
      </c>
      <c r="D12" s="11" t="s">
        <v>354</v>
      </c>
      <c r="E12" s="17" t="s">
        <v>315</v>
      </c>
      <c r="F12" s="5"/>
      <c r="G12" s="4" t="str">
        <f t="shared" si="0"/>
        <v xml:space="preserve">2.1 Efektywność energetyczna budynków użyteczności publicznej </v>
      </c>
    </row>
    <row r="13" spans="1:7" ht="30" x14ac:dyDescent="0.25">
      <c r="A13" s="13" t="s">
        <v>53</v>
      </c>
      <c r="B13" s="10" t="s">
        <v>352</v>
      </c>
      <c r="C13" s="4" t="s">
        <v>353</v>
      </c>
      <c r="D13" s="11" t="s">
        <v>355</v>
      </c>
      <c r="E13" s="17" t="s">
        <v>315</v>
      </c>
      <c r="F13" s="5"/>
      <c r="G13" s="4" t="str">
        <f t="shared" si="0"/>
        <v>2.2 Efektywność energetyczna budynków użyteczności publicznej - ZIT</v>
      </c>
    </row>
    <row r="14" spans="1:7" ht="30" x14ac:dyDescent="0.25">
      <c r="A14" s="13" t="s">
        <v>356</v>
      </c>
      <c r="B14" s="10" t="s">
        <v>352</v>
      </c>
      <c r="C14" s="4" t="s">
        <v>353</v>
      </c>
      <c r="D14" s="5" t="s">
        <v>357</v>
      </c>
      <c r="E14" s="17" t="s">
        <v>315</v>
      </c>
      <c r="F14" s="5"/>
      <c r="G14" s="4" t="str">
        <f t="shared" si="0"/>
        <v xml:space="preserve">2.3 Efektywność energetyczna budynków mieszkalnych </v>
      </c>
    </row>
    <row r="15" spans="1:7" ht="30" x14ac:dyDescent="0.25">
      <c r="A15" s="13" t="s">
        <v>358</v>
      </c>
      <c r="B15" s="10" t="s">
        <v>352</v>
      </c>
      <c r="C15" s="4" t="s">
        <v>353</v>
      </c>
      <c r="D15" s="5" t="s">
        <v>359</v>
      </c>
      <c r="E15" s="17" t="s">
        <v>315</v>
      </c>
      <c r="F15" s="5"/>
      <c r="G15" s="4" t="str">
        <f t="shared" si="0"/>
        <v>2.4 Efektywność energetyczna budynków mieszkalnych - ZIT</v>
      </c>
    </row>
    <row r="16" spans="1:7" ht="45" x14ac:dyDescent="0.25">
      <c r="A16" s="13" t="s">
        <v>360</v>
      </c>
      <c r="B16" s="10" t="s">
        <v>352</v>
      </c>
      <c r="C16" s="4" t="s">
        <v>353</v>
      </c>
      <c r="D16" s="5" t="s">
        <v>361</v>
      </c>
      <c r="E16" s="17" t="s">
        <v>322</v>
      </c>
      <c r="F16" s="5"/>
      <c r="G16" s="4" t="str">
        <f t="shared" si="0"/>
        <v>2.5 Efektywność energetyczna budynków użyteczności publicznej, mieszkalnych i przedsiębiorstw (IF)</v>
      </c>
    </row>
    <row r="17" spans="1:7" ht="45" x14ac:dyDescent="0.25">
      <c r="A17" s="13" t="s">
        <v>60</v>
      </c>
      <c r="B17" s="4" t="s">
        <v>362</v>
      </c>
      <c r="C17" s="4" t="s">
        <v>363</v>
      </c>
      <c r="D17" s="6" t="s">
        <v>364</v>
      </c>
      <c r="E17" s="17" t="s">
        <v>315</v>
      </c>
      <c r="F17" s="5"/>
      <c r="G17" s="4" t="str">
        <f t="shared" si="0"/>
        <v>2.6 Odnawialne źródła energii</v>
      </c>
    </row>
    <row r="18" spans="1:7" ht="45" x14ac:dyDescent="0.25">
      <c r="A18" s="13" t="s">
        <v>365</v>
      </c>
      <c r="B18" s="4" t="s">
        <v>362</v>
      </c>
      <c r="C18" s="4" t="s">
        <v>363</v>
      </c>
      <c r="D18" s="6" t="s">
        <v>366</v>
      </c>
      <c r="E18" s="17" t="s">
        <v>322</v>
      </c>
      <c r="F18" s="5"/>
      <c r="G18" s="4" t="str">
        <f t="shared" si="0"/>
        <v>2.7 Odnawialne źródła energii (IF)</v>
      </c>
    </row>
    <row r="19" spans="1:7" ht="75" x14ac:dyDescent="0.25">
      <c r="A19" s="14" t="s">
        <v>367</v>
      </c>
      <c r="B19" s="4" t="s">
        <v>368</v>
      </c>
      <c r="C19" s="4" t="s">
        <v>369</v>
      </c>
      <c r="D19" s="5" t="s">
        <v>370</v>
      </c>
      <c r="E19" s="17" t="s">
        <v>315</v>
      </c>
      <c r="F19" s="5"/>
      <c r="G19" s="4" t="str">
        <f t="shared" si="0"/>
        <v>2.8 Wsparcie dla klimatu</v>
      </c>
    </row>
    <row r="20" spans="1:7" ht="75" x14ac:dyDescent="0.25">
      <c r="A20" s="14" t="s">
        <v>371</v>
      </c>
      <c r="B20" s="4" t="s">
        <v>368</v>
      </c>
      <c r="C20" s="4" t="s">
        <v>369</v>
      </c>
      <c r="D20" s="5" t="s">
        <v>372</v>
      </c>
      <c r="E20" s="17" t="s">
        <v>315</v>
      </c>
      <c r="F20" s="5"/>
      <c r="G20" s="4" t="str">
        <f t="shared" si="0"/>
        <v>2.9 Wsparcie dla klimatu - ZIT</v>
      </c>
    </row>
    <row r="21" spans="1:7" ht="75" x14ac:dyDescent="0.25">
      <c r="A21" s="14" t="s">
        <v>373</v>
      </c>
      <c r="B21" s="4" t="s">
        <v>368</v>
      </c>
      <c r="C21" s="4" t="s">
        <v>369</v>
      </c>
      <c r="D21" s="5" t="s">
        <v>374</v>
      </c>
      <c r="E21" s="17" t="s">
        <v>315</v>
      </c>
      <c r="F21" s="5"/>
      <c r="G21" s="4" t="str">
        <f t="shared" si="0"/>
        <v>2.10 Wzmocnienie potencjału służb ratowniczych</v>
      </c>
    </row>
    <row r="22" spans="1:7" ht="30" x14ac:dyDescent="0.25">
      <c r="A22" s="13" t="s">
        <v>64</v>
      </c>
      <c r="B22" s="4" t="s">
        <v>375</v>
      </c>
      <c r="C22" s="4" t="s">
        <v>376</v>
      </c>
      <c r="D22" s="5" t="s">
        <v>377</v>
      </c>
      <c r="E22" s="17" t="s">
        <v>315</v>
      </c>
      <c r="F22" s="5"/>
      <c r="G22" s="4" t="str">
        <f t="shared" si="0"/>
        <v>2.11 Infrastruktura wodno-kanalizacyjna</v>
      </c>
    </row>
    <row r="23" spans="1:7" ht="45" x14ac:dyDescent="0.25">
      <c r="A23" s="13" t="s">
        <v>378</v>
      </c>
      <c r="B23" s="4" t="s">
        <v>379</v>
      </c>
      <c r="C23" s="4" t="s">
        <v>380</v>
      </c>
      <c r="D23" s="6" t="s">
        <v>381</v>
      </c>
      <c r="E23" s="17" t="s">
        <v>315</v>
      </c>
      <c r="F23" s="5"/>
      <c r="G23" s="4" t="str">
        <f t="shared" si="0"/>
        <v>2.12 Gospodarka odpadami komunalnymi</v>
      </c>
    </row>
    <row r="24" spans="1:7" ht="45" x14ac:dyDescent="0.25">
      <c r="A24" s="13" t="s">
        <v>382</v>
      </c>
      <c r="B24" s="4" t="s">
        <v>379</v>
      </c>
      <c r="C24" s="4" t="s">
        <v>380</v>
      </c>
      <c r="D24" s="6" t="s">
        <v>383</v>
      </c>
      <c r="E24" s="17" t="s">
        <v>322</v>
      </c>
      <c r="F24" s="5"/>
      <c r="G24" s="4" t="str">
        <f t="shared" si="0"/>
        <v>2.13 Gospodarka o obiegu zamkniętym (IF)</v>
      </c>
    </row>
    <row r="25" spans="1:7" ht="75" x14ac:dyDescent="0.25">
      <c r="A25" s="13" t="s">
        <v>68</v>
      </c>
      <c r="B25" s="4" t="s">
        <v>384</v>
      </c>
      <c r="C25" s="4" t="s">
        <v>385</v>
      </c>
      <c r="D25" s="5" t="s">
        <v>386</v>
      </c>
      <c r="E25" s="17" t="s">
        <v>315</v>
      </c>
      <c r="F25" s="5"/>
      <c r="G25" s="4" t="str">
        <f t="shared" si="0"/>
        <v>2.14 Ochrona przyrody i bioróżnorodność</v>
      </c>
    </row>
    <row r="26" spans="1:7" ht="75" x14ac:dyDescent="0.25">
      <c r="A26" s="13" t="s">
        <v>387</v>
      </c>
      <c r="B26" s="4" t="s">
        <v>384</v>
      </c>
      <c r="C26" s="4" t="s">
        <v>385</v>
      </c>
      <c r="D26" s="5" t="s">
        <v>388</v>
      </c>
      <c r="E26" s="17" t="s">
        <v>315</v>
      </c>
      <c r="F26" s="5"/>
      <c r="G26" s="4" t="str">
        <f t="shared" si="0"/>
        <v>2.15 Ochrona przyrody i bioróżnorodność - ZIT</v>
      </c>
    </row>
    <row r="27" spans="1:7" ht="75" x14ac:dyDescent="0.25">
      <c r="A27" s="13" t="s">
        <v>389</v>
      </c>
      <c r="B27" s="4" t="s">
        <v>384</v>
      </c>
      <c r="C27" s="4" t="s">
        <v>385</v>
      </c>
      <c r="D27" s="6" t="s">
        <v>390</v>
      </c>
      <c r="E27" s="17" t="s">
        <v>315</v>
      </c>
      <c r="F27" s="5"/>
      <c r="G27" s="4" t="str">
        <f t="shared" si="0"/>
        <v>2.16 Rekultywacja terenów zdegradowanych</v>
      </c>
    </row>
    <row r="28" spans="1:7" ht="60" x14ac:dyDescent="0.25">
      <c r="A28" s="15" t="s">
        <v>74</v>
      </c>
      <c r="B28" s="4" t="s">
        <v>391</v>
      </c>
      <c r="C28" s="4" t="s">
        <v>392</v>
      </c>
      <c r="D28" s="5" t="s">
        <v>393</v>
      </c>
      <c r="E28" s="17" t="s">
        <v>315</v>
      </c>
      <c r="F28" s="5"/>
      <c r="G28" s="4" t="str">
        <f t="shared" si="0"/>
        <v>3.1 Zakup taboru autobusowego/ trolejbusowego - ZIT</v>
      </c>
    </row>
    <row r="29" spans="1:7" ht="60" x14ac:dyDescent="0.25">
      <c r="A29" s="15" t="s">
        <v>81</v>
      </c>
      <c r="B29" s="4" t="s">
        <v>391</v>
      </c>
      <c r="C29" s="4" t="s">
        <v>392</v>
      </c>
      <c r="D29" s="5" t="s">
        <v>394</v>
      </c>
      <c r="E29" s="17" t="s">
        <v>315</v>
      </c>
      <c r="F29" s="5"/>
      <c r="G29" s="4" t="str">
        <f t="shared" si="0"/>
        <v>3.2 Zrównoważona multimodalna mobilność miejska  - ZIT</v>
      </c>
    </row>
    <row r="30" spans="1:7" ht="60" x14ac:dyDescent="0.25">
      <c r="A30" s="15" t="s">
        <v>86</v>
      </c>
      <c r="B30" s="4" t="s">
        <v>391</v>
      </c>
      <c r="C30" s="4" t="s">
        <v>392</v>
      </c>
      <c r="D30" s="5" t="s">
        <v>395</v>
      </c>
      <c r="E30" s="17" t="s">
        <v>315</v>
      </c>
      <c r="F30" s="5"/>
      <c r="G30" s="4" t="str">
        <f t="shared" si="0"/>
        <v>3.3 Regionalne Trasy Rowerowe - ZIT</v>
      </c>
    </row>
    <row r="31" spans="1:7" ht="90" x14ac:dyDescent="0.25">
      <c r="A31" s="13" t="s">
        <v>89</v>
      </c>
      <c r="B31" s="4" t="s">
        <v>396</v>
      </c>
      <c r="C31" s="4" t="s">
        <v>397</v>
      </c>
      <c r="D31" s="6" t="s">
        <v>398</v>
      </c>
      <c r="E31" s="17" t="s">
        <v>315</v>
      </c>
      <c r="F31" s="5"/>
      <c r="G31" s="4" t="str">
        <f t="shared" si="0"/>
        <v>4.1 Drogi wojewódzkie</v>
      </c>
    </row>
    <row r="32" spans="1:7" ht="90" x14ac:dyDescent="0.25">
      <c r="A32" s="13" t="s">
        <v>399</v>
      </c>
      <c r="B32" s="4" t="s">
        <v>396</v>
      </c>
      <c r="C32" s="4" t="s">
        <v>397</v>
      </c>
      <c r="D32" s="6" t="s">
        <v>400</v>
      </c>
      <c r="E32" s="17" t="s">
        <v>315</v>
      </c>
      <c r="F32" s="5"/>
      <c r="G32" s="4" t="str">
        <f t="shared" si="0"/>
        <v>4.2 Drogi gminne i powiatowe</v>
      </c>
    </row>
    <row r="33" spans="1:7" ht="90" x14ac:dyDescent="0.25">
      <c r="A33" s="13" t="s">
        <v>92</v>
      </c>
      <c r="B33" s="4" t="s">
        <v>396</v>
      </c>
      <c r="C33" s="4" t="s">
        <v>397</v>
      </c>
      <c r="D33" s="6" t="s">
        <v>401</v>
      </c>
      <c r="E33" s="17" t="s">
        <v>315</v>
      </c>
      <c r="F33" s="5"/>
      <c r="G33" s="4" t="str">
        <f t="shared" si="0"/>
        <v>4.3 Regionalny tabor kolejowy</v>
      </c>
    </row>
    <row r="34" spans="1:7" ht="150" x14ac:dyDescent="0.25">
      <c r="A34" s="15" t="s">
        <v>98</v>
      </c>
      <c r="B34" s="4" t="s">
        <v>402</v>
      </c>
      <c r="C34" s="4" t="s">
        <v>403</v>
      </c>
      <c r="D34" s="5" t="s">
        <v>404</v>
      </c>
      <c r="E34" s="17" t="s">
        <v>31</v>
      </c>
      <c r="F34" s="5"/>
      <c r="G34" s="4" t="str">
        <f t="shared" ref="G34:G65" si="1">CONCATENATE(A34," ",D34)</f>
        <v>5.1 Aktywizacja zawodowa poprzez PUP</v>
      </c>
    </row>
    <row r="35" spans="1:7" ht="150" x14ac:dyDescent="0.25">
      <c r="A35" s="15" t="s">
        <v>101</v>
      </c>
      <c r="B35" s="4" t="s">
        <v>402</v>
      </c>
      <c r="C35" s="4" t="s">
        <v>403</v>
      </c>
      <c r="D35" s="5" t="s">
        <v>405</v>
      </c>
      <c r="E35" s="17" t="s">
        <v>31</v>
      </c>
      <c r="F35" s="5"/>
      <c r="G35" s="4" t="str">
        <f t="shared" si="1"/>
        <v>5.2 Aktywizacja zawodowa poprzez OHP</v>
      </c>
    </row>
    <row r="36" spans="1:7" ht="150" x14ac:dyDescent="0.25">
      <c r="A36" s="15" t="s">
        <v>104</v>
      </c>
      <c r="B36" s="4" t="s">
        <v>402</v>
      </c>
      <c r="C36" s="4" t="s">
        <v>403</v>
      </c>
      <c r="D36" s="5" t="s">
        <v>406</v>
      </c>
      <c r="E36" s="17" t="s">
        <v>31</v>
      </c>
      <c r="F36" s="5"/>
      <c r="G36" s="4" t="str">
        <f t="shared" si="1"/>
        <v>5.3 ALMA - staże zagraniczne dla młodych</v>
      </c>
    </row>
    <row r="37" spans="1:7" ht="150" x14ac:dyDescent="0.25">
      <c r="A37" s="15" t="s">
        <v>107</v>
      </c>
      <c r="B37" s="4" t="s">
        <v>402</v>
      </c>
      <c r="C37" s="4" t="s">
        <v>403</v>
      </c>
      <c r="D37" s="5" t="s">
        <v>407</v>
      </c>
      <c r="E37" s="17" t="s">
        <v>31</v>
      </c>
      <c r="F37" s="5"/>
      <c r="G37" s="4" t="str">
        <f t="shared" si="1"/>
        <v>5.4 Aktywizacja zawodowa osób pracujących</v>
      </c>
    </row>
    <row r="38" spans="1:7" ht="150" x14ac:dyDescent="0.25">
      <c r="A38" s="15" t="s">
        <v>109</v>
      </c>
      <c r="B38" s="4" t="s">
        <v>402</v>
      </c>
      <c r="C38" s="4" t="s">
        <v>403</v>
      </c>
      <c r="D38" s="5" t="s">
        <v>408</v>
      </c>
      <c r="E38" s="17" t="s">
        <v>31</v>
      </c>
      <c r="F38" s="5"/>
      <c r="G38" s="4" t="str">
        <f t="shared" si="1"/>
        <v>5.5 Usługi EURES</v>
      </c>
    </row>
    <row r="39" spans="1:7" ht="120" x14ac:dyDescent="0.25">
      <c r="A39" s="15" t="s">
        <v>113</v>
      </c>
      <c r="B39" s="4" t="s">
        <v>409</v>
      </c>
      <c r="C39" s="4" t="s">
        <v>410</v>
      </c>
      <c r="D39" s="5" t="s">
        <v>411</v>
      </c>
      <c r="E39" s="17" t="s">
        <v>31</v>
      </c>
      <c r="F39" s="5"/>
      <c r="G39" s="4" t="str">
        <f t="shared" si="1"/>
        <v>5.6 Szkolenia dla pracowników IRP</v>
      </c>
    </row>
    <row r="40" spans="1:7" ht="120" x14ac:dyDescent="0.25">
      <c r="A40" s="15" t="s">
        <v>115</v>
      </c>
      <c r="B40" s="4" t="s">
        <v>409</v>
      </c>
      <c r="C40" s="4" t="s">
        <v>410</v>
      </c>
      <c r="D40" s="5" t="s">
        <v>412</v>
      </c>
      <c r="E40" s="17" t="s">
        <v>31</v>
      </c>
      <c r="F40" s="5"/>
      <c r="G40" s="4" t="str">
        <f t="shared" si="1"/>
        <v>5.7 Opracowanie modelu prognozowania i monitorowania zmian na rynku pracy.</v>
      </c>
    </row>
    <row r="41" spans="1:7" ht="120" x14ac:dyDescent="0.25">
      <c r="A41" s="15" t="s">
        <v>117</v>
      </c>
      <c r="B41" s="4" t="s">
        <v>409</v>
      </c>
      <c r="C41" s="4" t="s">
        <v>410</v>
      </c>
      <c r="D41" s="5" t="s">
        <v>413</v>
      </c>
      <c r="E41" s="17" t="s">
        <v>31</v>
      </c>
      <c r="F41" s="5"/>
      <c r="G41" s="4" t="str">
        <f t="shared" si="1"/>
        <v>5.8 Budowanie sieci współpracy międzyinstytucjonalnej i promocji w zakresie poradnictwa zawodowego.</v>
      </c>
    </row>
    <row r="42" spans="1:7" ht="120" x14ac:dyDescent="0.25">
      <c r="A42" s="15" t="s">
        <v>119</v>
      </c>
      <c r="B42" s="4" t="s">
        <v>409</v>
      </c>
      <c r="C42" s="4" t="s">
        <v>410</v>
      </c>
      <c r="D42" s="5" t="s">
        <v>414</v>
      </c>
      <c r="E42" s="17" t="s">
        <v>31</v>
      </c>
      <c r="F42" s="5"/>
      <c r="G42" s="4" t="str">
        <f t="shared" si="1"/>
        <v>5.9 EURES-T Beskydy</v>
      </c>
    </row>
    <row r="43" spans="1:7" ht="120" x14ac:dyDescent="0.25">
      <c r="A43" s="15" t="s">
        <v>121</v>
      </c>
      <c r="B43" s="4" t="s">
        <v>409</v>
      </c>
      <c r="C43" s="4" t="s">
        <v>410</v>
      </c>
      <c r="D43" s="5" t="s">
        <v>415</v>
      </c>
      <c r="E43" s="17" t="s">
        <v>31</v>
      </c>
      <c r="F43" s="5"/>
      <c r="G43" s="4" t="str">
        <f t="shared" si="1"/>
        <v>5.10 EURES dla PSZ</v>
      </c>
    </row>
    <row r="44" spans="1:7" ht="105" x14ac:dyDescent="0.25">
      <c r="A44" s="15" t="s">
        <v>123</v>
      </c>
      <c r="B44" s="4" t="s">
        <v>416</v>
      </c>
      <c r="C44" s="4" t="s">
        <v>417</v>
      </c>
      <c r="D44" s="5" t="s">
        <v>418</v>
      </c>
      <c r="E44" s="17" t="s">
        <v>31</v>
      </c>
      <c r="F44" s="5"/>
      <c r="G44" s="4" t="str">
        <f t="shared" si="1"/>
        <v>5.11 Równość szans na rynku pracy</v>
      </c>
    </row>
    <row r="45" spans="1:7" ht="90" x14ac:dyDescent="0.25">
      <c r="A45" s="15" t="s">
        <v>129</v>
      </c>
      <c r="B45" s="4" t="s">
        <v>419</v>
      </c>
      <c r="C45" s="4" t="s">
        <v>420</v>
      </c>
      <c r="D45" s="5" t="s">
        <v>421</v>
      </c>
      <c r="E45" s="17" t="s">
        <v>317</v>
      </c>
      <c r="F45" s="5"/>
      <c r="G45" s="4" t="str">
        <f t="shared" si="1"/>
        <v>5.12 Regionalne programy zdrowotne</v>
      </c>
    </row>
    <row r="46" spans="1:7" ht="90" x14ac:dyDescent="0.25">
      <c r="A46" s="15" t="s">
        <v>422</v>
      </c>
      <c r="B46" s="4" t="s">
        <v>419</v>
      </c>
      <c r="C46" s="4" t="s">
        <v>420</v>
      </c>
      <c r="D46" s="5" t="s">
        <v>423</v>
      </c>
      <c r="E46" s="17" t="s">
        <v>317</v>
      </c>
      <c r="F46" s="5"/>
      <c r="G46" s="4" t="str">
        <f t="shared" si="1"/>
        <v>5.13 Zdrowy pracownik</v>
      </c>
    </row>
    <row r="47" spans="1:7" ht="90" x14ac:dyDescent="0.25">
      <c r="A47" s="15" t="s">
        <v>134</v>
      </c>
      <c r="B47" s="4" t="s">
        <v>419</v>
      </c>
      <c r="C47" s="4" t="s">
        <v>420</v>
      </c>
      <c r="D47" s="5" t="s">
        <v>424</v>
      </c>
      <c r="E47" s="17" t="s">
        <v>31</v>
      </c>
      <c r="F47" s="5"/>
      <c r="G47" s="4" t="str">
        <f t="shared" si="1"/>
        <v>5.14 Usługi rozwojowe dla kadr administracji samorządowej</v>
      </c>
    </row>
    <row r="48" spans="1:7" ht="90" x14ac:dyDescent="0.25">
      <c r="A48" s="15" t="s">
        <v>144</v>
      </c>
      <c r="B48" s="4" t="s">
        <v>419</v>
      </c>
      <c r="C48" s="4" t="s">
        <v>420</v>
      </c>
      <c r="D48" s="5" t="s">
        <v>425</v>
      </c>
      <c r="E48" s="17" t="s">
        <v>31</v>
      </c>
      <c r="F48" s="5"/>
      <c r="G48" s="4" t="str">
        <f t="shared" si="1"/>
        <v>5.15 Usługi rozwojowe dla przedsiębiorców - PSF</v>
      </c>
    </row>
    <row r="49" spans="1:7" ht="90" x14ac:dyDescent="0.25">
      <c r="A49" s="15" t="s">
        <v>146</v>
      </c>
      <c r="B49" s="4" t="s">
        <v>419</v>
      </c>
      <c r="C49" s="4" t="s">
        <v>420</v>
      </c>
      <c r="D49" s="5" t="s">
        <v>426</v>
      </c>
      <c r="E49" s="17" t="s">
        <v>31</v>
      </c>
      <c r="F49" s="5"/>
      <c r="G49" s="4" t="str">
        <f t="shared" si="1"/>
        <v>5.16 Outplacement EFS+</v>
      </c>
    </row>
    <row r="50" spans="1:7" ht="150" x14ac:dyDescent="0.25">
      <c r="A50" s="15" t="s">
        <v>427</v>
      </c>
      <c r="B50" s="4" t="s">
        <v>428</v>
      </c>
      <c r="C50" s="4" t="s">
        <v>429</v>
      </c>
      <c r="D50" s="5" t="s">
        <v>430</v>
      </c>
      <c r="E50" s="17" t="s">
        <v>317</v>
      </c>
      <c r="F50" s="5"/>
      <c r="G50" s="4" t="str">
        <f t="shared" si="1"/>
        <v>6.1 Edukacja przedszkolna</v>
      </c>
    </row>
    <row r="51" spans="1:7" ht="150" x14ac:dyDescent="0.25">
      <c r="A51" s="15" t="s">
        <v>149</v>
      </c>
      <c r="B51" s="4" t="s">
        <v>428</v>
      </c>
      <c r="C51" s="4" t="s">
        <v>429</v>
      </c>
      <c r="D51" s="5" t="s">
        <v>431</v>
      </c>
      <c r="E51" s="17" t="s">
        <v>317</v>
      </c>
      <c r="F51" s="5"/>
      <c r="G51" s="4" t="str">
        <f t="shared" si="1"/>
        <v>6.2 Kształcenie ogólne</v>
      </c>
    </row>
    <row r="52" spans="1:7" ht="150" x14ac:dyDescent="0.25">
      <c r="A52" s="15" t="s">
        <v>151</v>
      </c>
      <c r="B52" s="4" t="s">
        <v>428</v>
      </c>
      <c r="C52" s="4" t="s">
        <v>429</v>
      </c>
      <c r="D52" s="5" t="s">
        <v>432</v>
      </c>
      <c r="E52" s="17" t="s">
        <v>317</v>
      </c>
      <c r="F52" s="5"/>
      <c r="G52" s="4" t="str">
        <f t="shared" si="1"/>
        <v>6.3 Kształcenie zawodowe</v>
      </c>
    </row>
    <row r="53" spans="1:7" ht="150" x14ac:dyDescent="0.25">
      <c r="A53" s="15" t="s">
        <v>153</v>
      </c>
      <c r="B53" s="4" t="s">
        <v>428</v>
      </c>
      <c r="C53" s="4" t="s">
        <v>429</v>
      </c>
      <c r="D53" s="5" t="s">
        <v>433</v>
      </c>
      <c r="E53" s="17" t="s">
        <v>317</v>
      </c>
      <c r="F53" s="5"/>
      <c r="G53" s="4" t="str">
        <f t="shared" si="1"/>
        <v>6.4 Strategiczne projekty dla obszaru edukacji</v>
      </c>
    </row>
    <row r="54" spans="1:7" ht="150" x14ac:dyDescent="0.25">
      <c r="A54" s="15" t="s">
        <v>434</v>
      </c>
      <c r="B54" s="4" t="s">
        <v>428</v>
      </c>
      <c r="C54" s="4" t="s">
        <v>429</v>
      </c>
      <c r="D54" s="5" t="s">
        <v>435</v>
      </c>
      <c r="E54" s="17" t="s">
        <v>317</v>
      </c>
      <c r="F54" s="5"/>
      <c r="G54" s="4" t="str">
        <f t="shared" si="1"/>
        <v>6.5 Wsparcie edukacyjne społeczności objetych LSR</v>
      </c>
    </row>
    <row r="55" spans="1:7" ht="150" x14ac:dyDescent="0.25">
      <c r="A55" s="15" t="s">
        <v>157</v>
      </c>
      <c r="B55" s="4" t="s">
        <v>436</v>
      </c>
      <c r="C55" s="4" t="s">
        <v>437</v>
      </c>
      <c r="D55" s="5" t="s">
        <v>438</v>
      </c>
      <c r="E55" s="17" t="s">
        <v>31</v>
      </c>
      <c r="F55" s="5"/>
      <c r="G55" s="4" t="str">
        <f t="shared" si="1"/>
        <v>6.6 Kształcenie osób dorosłych - EFS+</v>
      </c>
    </row>
    <row r="56" spans="1:7" ht="150" x14ac:dyDescent="0.25">
      <c r="A56" s="15" t="s">
        <v>159</v>
      </c>
      <c r="B56" s="4" t="s">
        <v>436</v>
      </c>
      <c r="C56" s="4" t="s">
        <v>437</v>
      </c>
      <c r="D56" s="5" t="s">
        <v>439</v>
      </c>
      <c r="E56" s="17" t="s">
        <v>31</v>
      </c>
      <c r="F56" s="5"/>
      <c r="G56" s="4" t="str">
        <f t="shared" si="1"/>
        <v>6.7 Upskilling pathways - RLKS</v>
      </c>
    </row>
    <row r="57" spans="1:7" ht="150" x14ac:dyDescent="0.25">
      <c r="A57" s="15" t="s">
        <v>161</v>
      </c>
      <c r="B57" s="4" t="s">
        <v>436</v>
      </c>
      <c r="C57" s="4" t="s">
        <v>437</v>
      </c>
      <c r="D57" s="5" t="s">
        <v>440</v>
      </c>
      <c r="E57" s="17" t="s">
        <v>31</v>
      </c>
      <c r="F57" s="5"/>
      <c r="G57" s="4" t="str">
        <f t="shared" si="1"/>
        <v>6.8 Upskilling pathways</v>
      </c>
    </row>
    <row r="58" spans="1:7" ht="150" x14ac:dyDescent="0.25">
      <c r="A58" s="15" t="s">
        <v>162</v>
      </c>
      <c r="B58" s="4" t="s">
        <v>436</v>
      </c>
      <c r="C58" s="4" t="s">
        <v>437</v>
      </c>
      <c r="D58" s="5" t="s">
        <v>441</v>
      </c>
      <c r="E58" s="17" t="s">
        <v>31</v>
      </c>
      <c r="F58" s="5"/>
      <c r="G58" s="4" t="str">
        <f t="shared" si="1"/>
        <v>6.9 Lokalne Ośrodki Wiedzy i Edukacji - LOWE</v>
      </c>
    </row>
    <row r="59" spans="1:7" ht="75" x14ac:dyDescent="0.25">
      <c r="A59" s="13" t="s">
        <v>165</v>
      </c>
      <c r="B59" s="4" t="s">
        <v>442</v>
      </c>
      <c r="C59" s="4" t="s">
        <v>443</v>
      </c>
      <c r="D59" s="5" t="s">
        <v>444</v>
      </c>
      <c r="E59" s="17" t="s">
        <v>317</v>
      </c>
      <c r="F59" s="5"/>
      <c r="G59" s="4" t="str">
        <f t="shared" si="1"/>
        <v>7.1 Ekonomia społeczna</v>
      </c>
    </row>
    <row r="60" spans="1:7" ht="75" x14ac:dyDescent="0.25">
      <c r="A60" s="13" t="s">
        <v>168</v>
      </c>
      <c r="B60" s="4" t="s">
        <v>442</v>
      </c>
      <c r="C60" s="4" t="s">
        <v>443</v>
      </c>
      <c r="D60" s="5" t="s">
        <v>445</v>
      </c>
      <c r="E60" s="17" t="s">
        <v>317</v>
      </c>
      <c r="F60" s="5"/>
      <c r="G60" s="4" t="str">
        <f t="shared" si="1"/>
        <v>7.2 Aktywna integracja</v>
      </c>
    </row>
    <row r="61" spans="1:7" ht="30" x14ac:dyDescent="0.25">
      <c r="A61" s="13" t="s">
        <v>170</v>
      </c>
      <c r="B61" s="4" t="s">
        <v>446</v>
      </c>
      <c r="C61" s="4" t="s">
        <v>447</v>
      </c>
      <c r="D61" s="5" t="s">
        <v>448</v>
      </c>
      <c r="E61" s="17" t="s">
        <v>31</v>
      </c>
      <c r="F61" s="5"/>
      <c r="G61" s="4" t="str">
        <f t="shared" si="1"/>
        <v>7.3 Integracja społeczno - gospodarcza cudzoziemców</v>
      </c>
    </row>
    <row r="62" spans="1:7" ht="180" x14ac:dyDescent="0.25">
      <c r="A62" s="15" t="s">
        <v>172</v>
      </c>
      <c r="B62" s="4" t="s">
        <v>449</v>
      </c>
      <c r="C62" s="4" t="s">
        <v>450</v>
      </c>
      <c r="D62" s="5" t="s">
        <v>451</v>
      </c>
      <c r="E62" s="17" t="s">
        <v>317</v>
      </c>
      <c r="F62" s="5"/>
      <c r="G62" s="4" t="str">
        <f t="shared" si="1"/>
        <v>7.4 Usługi społeczne</v>
      </c>
    </row>
    <row r="63" spans="1:7" ht="180" x14ac:dyDescent="0.25">
      <c r="A63" s="15" t="s">
        <v>174</v>
      </c>
      <c r="B63" s="4" t="s">
        <v>449</v>
      </c>
      <c r="C63" s="4" t="s">
        <v>450</v>
      </c>
      <c r="D63" s="5" t="s">
        <v>452</v>
      </c>
      <c r="E63" s="17" t="s">
        <v>317</v>
      </c>
      <c r="F63" s="5"/>
      <c r="G63" s="4" t="str">
        <f t="shared" si="1"/>
        <v>7.5 Strategiczne projekty dla obszaru usług społecznych</v>
      </c>
    </row>
    <row r="64" spans="1:7" ht="180" x14ac:dyDescent="0.25">
      <c r="A64" s="15" t="s">
        <v>453</v>
      </c>
      <c r="B64" s="4" t="s">
        <v>449</v>
      </c>
      <c r="C64" s="4" t="s">
        <v>450</v>
      </c>
      <c r="D64" s="5" t="s">
        <v>454</v>
      </c>
      <c r="E64" s="17" t="s">
        <v>317</v>
      </c>
      <c r="F64" s="5"/>
      <c r="G64" s="4" t="str">
        <f t="shared" si="1"/>
        <v>7.6 Ochrona zdrowia</v>
      </c>
    </row>
    <row r="65" spans="1:7" ht="60" x14ac:dyDescent="0.25">
      <c r="A65" s="15" t="s">
        <v>180</v>
      </c>
      <c r="B65" s="4" t="s">
        <v>455</v>
      </c>
      <c r="C65" s="4" t="s">
        <v>456</v>
      </c>
      <c r="D65" s="5" t="s">
        <v>457</v>
      </c>
      <c r="E65" s="17" t="s">
        <v>317</v>
      </c>
      <c r="F65" s="5"/>
      <c r="G65" s="4" t="str">
        <f t="shared" si="1"/>
        <v>7.7 Wsparcie rodziny, dzieci i młodzieży oraz deinstytucjonalizacja pieczy zastępczej</v>
      </c>
    </row>
    <row r="66" spans="1:7" ht="60" x14ac:dyDescent="0.25">
      <c r="A66" s="15" t="s">
        <v>183</v>
      </c>
      <c r="B66" s="4" t="s">
        <v>455</v>
      </c>
      <c r="C66" s="4" t="s">
        <v>456</v>
      </c>
      <c r="D66" s="5" t="s">
        <v>458</v>
      </c>
      <c r="E66" s="17" t="s">
        <v>317</v>
      </c>
      <c r="F66" s="5"/>
      <c r="G66" s="4" t="str">
        <f t="shared" ref="G66:G97" si="2">CONCATENATE(A66," ",D66)</f>
        <v>7.8 Strategiczne projekty dla obszaru wsparcia rodziny</v>
      </c>
    </row>
    <row r="67" spans="1:7" ht="60" x14ac:dyDescent="0.25">
      <c r="A67" s="15" t="s">
        <v>459</v>
      </c>
      <c r="B67" s="4" t="s">
        <v>455</v>
      </c>
      <c r="C67" s="4" t="s">
        <v>456</v>
      </c>
      <c r="D67" s="5" t="s">
        <v>460</v>
      </c>
      <c r="E67" s="17" t="s">
        <v>317</v>
      </c>
      <c r="F67" s="5"/>
      <c r="G67" s="4" t="str">
        <f t="shared" si="2"/>
        <v>7.9 Usługi dla osób w kryzysie bezdomności lub  dotkniętych wykluczeniem z dostępu do mieszkań</v>
      </c>
    </row>
    <row r="68" spans="1:7" ht="60" x14ac:dyDescent="0.25">
      <c r="A68" s="15" t="s">
        <v>461</v>
      </c>
      <c r="B68" s="4" t="s">
        <v>455</v>
      </c>
      <c r="C68" s="4" t="s">
        <v>456</v>
      </c>
      <c r="D68" s="5" t="s">
        <v>462</v>
      </c>
      <c r="E68" s="17" t="s">
        <v>317</v>
      </c>
      <c r="F68" s="5"/>
      <c r="G68" s="4" t="str">
        <f t="shared" si="2"/>
        <v>7.10 Wsparcie społeczności objętych LSR</v>
      </c>
    </row>
    <row r="69" spans="1:7" ht="60" x14ac:dyDescent="0.25">
      <c r="A69" s="15" t="s">
        <v>463</v>
      </c>
      <c r="B69" s="4" t="s">
        <v>455</v>
      </c>
      <c r="C69" s="4" t="s">
        <v>456</v>
      </c>
      <c r="D69" s="5" t="s">
        <v>464</v>
      </c>
      <c r="E69" s="17" t="s">
        <v>317</v>
      </c>
      <c r="F69" s="5"/>
      <c r="G69" s="4" t="str">
        <f t="shared" si="2"/>
        <v>7.11 Wsparcie społeczności mniejszościowych, w tym społeczności romskich</v>
      </c>
    </row>
    <row r="70" spans="1:7" ht="60" x14ac:dyDescent="0.25">
      <c r="A70" s="15" t="s">
        <v>465</v>
      </c>
      <c r="B70" s="4" t="s">
        <v>455</v>
      </c>
      <c r="C70" s="4" t="s">
        <v>456</v>
      </c>
      <c r="D70" s="5" t="s">
        <v>466</v>
      </c>
      <c r="E70" s="17" t="s">
        <v>317</v>
      </c>
      <c r="F70" s="5"/>
      <c r="G70" s="4" t="str">
        <f t="shared" si="2"/>
        <v>7.12 Rozwój dialogu obywatelskiego</v>
      </c>
    </row>
    <row r="71" spans="1:7" ht="105" x14ac:dyDescent="0.25">
      <c r="A71" s="13" t="s">
        <v>188</v>
      </c>
      <c r="B71" s="4" t="s">
        <v>467</v>
      </c>
      <c r="C71" s="4" t="s">
        <v>468</v>
      </c>
      <c r="D71" s="6" t="s">
        <v>469</v>
      </c>
      <c r="E71" s="17" t="s">
        <v>315</v>
      </c>
      <c r="F71" s="5"/>
      <c r="G71" s="4" t="str">
        <f t="shared" si="2"/>
        <v>8.1 Infrastruktura szkolnictwa wyższego</v>
      </c>
    </row>
    <row r="72" spans="1:7" ht="105" x14ac:dyDescent="0.25">
      <c r="A72" s="13" t="s">
        <v>470</v>
      </c>
      <c r="B72" s="4" t="s">
        <v>467</v>
      </c>
      <c r="C72" s="4" t="s">
        <v>468</v>
      </c>
      <c r="D72" s="6" t="s">
        <v>471</v>
      </c>
      <c r="E72" s="17" t="s">
        <v>315</v>
      </c>
      <c r="F72" s="5"/>
      <c r="G72" s="4" t="str">
        <f t="shared" si="2"/>
        <v>8.2 Edukacja włączająca</v>
      </c>
    </row>
    <row r="73" spans="1:7" ht="105" x14ac:dyDescent="0.25">
      <c r="A73" s="13" t="s">
        <v>192</v>
      </c>
      <c r="B73" s="4" t="s">
        <v>467</v>
      </c>
      <c r="C73" s="4" t="s">
        <v>468</v>
      </c>
      <c r="D73" s="6" t="s">
        <v>472</v>
      </c>
      <c r="E73" s="17" t="s">
        <v>315</v>
      </c>
      <c r="F73" s="5"/>
      <c r="G73" s="4" t="str">
        <f t="shared" si="2"/>
        <v>8.3 Infrastruktura szkolnictwa zawodowego - ZIT</v>
      </c>
    </row>
    <row r="74" spans="1:7" ht="105" x14ac:dyDescent="0.25">
      <c r="A74" s="13" t="s">
        <v>473</v>
      </c>
      <c r="B74" s="4" t="s">
        <v>474</v>
      </c>
      <c r="C74" s="4" t="s">
        <v>475</v>
      </c>
      <c r="D74" s="6" t="s">
        <v>476</v>
      </c>
      <c r="E74" s="17" t="s">
        <v>315</v>
      </c>
      <c r="F74" s="5"/>
      <c r="G74" s="4" t="str">
        <f t="shared" si="2"/>
        <v>8.4 Infrastruktura usług społecznych</v>
      </c>
    </row>
    <row r="75" spans="1:7" ht="90" x14ac:dyDescent="0.25">
      <c r="A75" s="13" t="s">
        <v>477</v>
      </c>
      <c r="B75" s="4" t="s">
        <v>478</v>
      </c>
      <c r="C75" s="4" t="s">
        <v>479</v>
      </c>
      <c r="D75" s="6" t="s">
        <v>480</v>
      </c>
      <c r="E75" s="17" t="s">
        <v>315</v>
      </c>
      <c r="F75" s="5"/>
      <c r="G75" s="4" t="str">
        <f t="shared" si="2"/>
        <v>8.5 E-zdrowie</v>
      </c>
    </row>
    <row r="76" spans="1:7" ht="90" x14ac:dyDescent="0.25">
      <c r="A76" s="13" t="s">
        <v>481</v>
      </c>
      <c r="B76" s="4" t="s">
        <v>478</v>
      </c>
      <c r="C76" s="4" t="s">
        <v>479</v>
      </c>
      <c r="D76" s="5" t="s">
        <v>482</v>
      </c>
      <c r="E76" s="17" t="s">
        <v>315</v>
      </c>
      <c r="F76" s="5"/>
      <c r="G76" s="4" t="str">
        <f t="shared" si="2"/>
        <v>8.6 Infrastruktura ochrony zdrowia</v>
      </c>
    </row>
    <row r="77" spans="1:7" ht="45" x14ac:dyDescent="0.25">
      <c r="A77" s="13" t="s">
        <v>195</v>
      </c>
      <c r="B77" s="4" t="s">
        <v>483</v>
      </c>
      <c r="C77" s="4" t="s">
        <v>484</v>
      </c>
      <c r="D77" s="5" t="s">
        <v>485</v>
      </c>
      <c r="E77" s="17" t="s">
        <v>315</v>
      </c>
      <c r="F77" s="5"/>
      <c r="G77" s="4" t="str">
        <f t="shared" si="2"/>
        <v>8.7 Kultura i turystyka szczebla regionalnego</v>
      </c>
    </row>
    <row r="78" spans="1:7" ht="90" x14ac:dyDescent="0.25">
      <c r="A78" s="13" t="s">
        <v>486</v>
      </c>
      <c r="B78" s="4" t="s">
        <v>487</v>
      </c>
      <c r="C78" s="4" t="s">
        <v>488</v>
      </c>
      <c r="D78" s="6" t="s">
        <v>489</v>
      </c>
      <c r="E78" s="17" t="s">
        <v>315</v>
      </c>
      <c r="F78" s="5"/>
      <c r="G78" s="4" t="str">
        <f t="shared" si="2"/>
        <v>9.1 Zwiększenie roli kultury i turystyki w rozwoju subregionalnym - ZIT</v>
      </c>
    </row>
    <row r="79" spans="1:7" ht="90" x14ac:dyDescent="0.25">
      <c r="A79" s="13" t="s">
        <v>199</v>
      </c>
      <c r="B79" s="4" t="s">
        <v>487</v>
      </c>
      <c r="C79" s="4" t="s">
        <v>488</v>
      </c>
      <c r="D79" s="6" t="s">
        <v>490</v>
      </c>
      <c r="E79" s="17" t="s">
        <v>317</v>
      </c>
      <c r="F79" s="5"/>
      <c r="G79" s="4" t="str">
        <f t="shared" si="2"/>
        <v>9.2 Rozwój ZIT</v>
      </c>
    </row>
    <row r="80" spans="1:7" ht="90" x14ac:dyDescent="0.25">
      <c r="A80" s="13" t="s">
        <v>491</v>
      </c>
      <c r="B80" s="4" t="s">
        <v>487</v>
      </c>
      <c r="C80" s="4" t="s">
        <v>488</v>
      </c>
      <c r="D80" s="6" t="s">
        <v>492</v>
      </c>
      <c r="E80" s="17" t="s">
        <v>315</v>
      </c>
      <c r="F80" s="5"/>
      <c r="G80" s="4" t="str">
        <f t="shared" si="2"/>
        <v>9.3 Rewitalizacja obszarów miejskich</v>
      </c>
    </row>
    <row r="81" spans="1:7" ht="90" x14ac:dyDescent="0.25">
      <c r="A81" s="13" t="s">
        <v>493</v>
      </c>
      <c r="B81" s="4" t="s">
        <v>487</v>
      </c>
      <c r="C81" s="4" t="s">
        <v>488</v>
      </c>
      <c r="D81" s="6" t="s">
        <v>494</v>
      </c>
      <c r="E81" s="17" t="s">
        <v>322</v>
      </c>
      <c r="F81" s="5"/>
      <c r="G81" s="4" t="str">
        <f t="shared" si="2"/>
        <v>9.4 Rewitalizacja obszarów miejskich (IF)</v>
      </c>
    </row>
    <row r="82" spans="1:7" ht="90" x14ac:dyDescent="0.25">
      <c r="A82" s="16" t="s">
        <v>495</v>
      </c>
      <c r="B82" s="4" t="s">
        <v>496</v>
      </c>
      <c r="C82" s="4" t="s">
        <v>497</v>
      </c>
      <c r="D82" s="6" t="s">
        <v>498</v>
      </c>
      <c r="E82" s="17" t="s">
        <v>315</v>
      </c>
      <c r="F82" s="5"/>
      <c r="G82" s="4" t="str">
        <f t="shared" si="2"/>
        <v>9.5 Rewitalizacja obszarów wiejskich</v>
      </c>
    </row>
    <row r="83" spans="1:7" ht="105" x14ac:dyDescent="0.25">
      <c r="A83" s="13" t="s">
        <v>204</v>
      </c>
      <c r="B83" s="4" t="s">
        <v>499</v>
      </c>
      <c r="C83" s="4" t="s">
        <v>500</v>
      </c>
      <c r="D83" s="9" t="s">
        <v>205</v>
      </c>
      <c r="E83" s="17" t="s">
        <v>319</v>
      </c>
      <c r="F83" s="5"/>
      <c r="G83" s="4" t="str">
        <f t="shared" si="2"/>
        <v xml:space="preserve">10.1 Wykorzystanie terenów zdegradowanych  w celu rozwoju regionu poprzez inwestycje przedsiębiorstw </v>
      </c>
    </row>
    <row r="84" spans="1:7" ht="105" x14ac:dyDescent="0.25">
      <c r="A84" s="13" t="s">
        <v>501</v>
      </c>
      <c r="B84" s="4" t="s">
        <v>499</v>
      </c>
      <c r="C84" s="4" t="s">
        <v>500</v>
      </c>
      <c r="D84" s="6" t="s">
        <v>502</v>
      </c>
      <c r="E84" s="17" t="s">
        <v>319</v>
      </c>
      <c r="F84" s="5"/>
      <c r="G84" s="4" t="str">
        <f t="shared" si="2"/>
        <v>10.2 Badania, rozwój i innowacje w przedsiębiorstwach na rzecz transformacji</v>
      </c>
    </row>
    <row r="85" spans="1:7" ht="105" x14ac:dyDescent="0.25">
      <c r="A85" s="13" t="s">
        <v>209</v>
      </c>
      <c r="B85" s="4" t="s">
        <v>499</v>
      </c>
      <c r="C85" s="4" t="s">
        <v>500</v>
      </c>
      <c r="D85" s="8" t="s">
        <v>503</v>
      </c>
      <c r="E85" s="17" t="s">
        <v>319</v>
      </c>
      <c r="F85" s="5"/>
      <c r="G85" s="4" t="str">
        <f t="shared" si="2"/>
        <v>10.3 Wsparcie MŚP na rzecz transformacji</v>
      </c>
    </row>
    <row r="86" spans="1:7" ht="105" x14ac:dyDescent="0.25">
      <c r="A86" s="13" t="s">
        <v>504</v>
      </c>
      <c r="B86" s="4" t="s">
        <v>499</v>
      </c>
      <c r="C86" s="4" t="s">
        <v>500</v>
      </c>
      <c r="D86" s="5" t="s">
        <v>505</v>
      </c>
      <c r="E86" s="17" t="s">
        <v>319</v>
      </c>
      <c r="F86" s="5"/>
      <c r="G86" s="4" t="str">
        <f t="shared" si="2"/>
        <v>10.4 Wsparcie dużych przedsiębiorstw na rzecz transformacji</v>
      </c>
    </row>
    <row r="87" spans="1:7" ht="105" x14ac:dyDescent="0.25">
      <c r="A87" s="13" t="s">
        <v>215</v>
      </c>
      <c r="B87" s="4" t="s">
        <v>499</v>
      </c>
      <c r="C87" s="4" t="s">
        <v>500</v>
      </c>
      <c r="D87" s="5" t="s">
        <v>506</v>
      </c>
      <c r="E87" s="17" t="s">
        <v>315</v>
      </c>
      <c r="F87" s="5"/>
      <c r="G87" s="4" t="str">
        <f t="shared" si="2"/>
        <v>10.5 Innowacyjna infrastruktura wspierająca gospodarkę.</v>
      </c>
    </row>
    <row r="88" spans="1:7" ht="105" x14ac:dyDescent="0.25">
      <c r="A88" s="13" t="s">
        <v>219</v>
      </c>
      <c r="B88" s="4" t="s">
        <v>499</v>
      </c>
      <c r="C88" s="4" t="s">
        <v>500</v>
      </c>
      <c r="D88" s="5" t="s">
        <v>507</v>
      </c>
      <c r="E88" s="17" t="s">
        <v>315</v>
      </c>
      <c r="F88" s="5"/>
      <c r="G88" s="4" t="str">
        <f t="shared" si="2"/>
        <v>10.6 Rozwój energetyki rozproszonej opartej o odnawialne źródła energii </v>
      </c>
    </row>
    <row r="89" spans="1:7" ht="105" x14ac:dyDescent="0.25">
      <c r="A89" s="13" t="s">
        <v>228</v>
      </c>
      <c r="B89" s="4" t="s">
        <v>499</v>
      </c>
      <c r="C89" s="4" t="s">
        <v>500</v>
      </c>
      <c r="D89" s="5" t="s">
        <v>229</v>
      </c>
      <c r="E89" s="17" t="s">
        <v>315</v>
      </c>
      <c r="F89" s="5"/>
      <c r="G89" s="4" t="str">
        <f t="shared" si="2"/>
        <v>10.7 Rekultywacja terenów poprzemysłowych, zdewastowanych, zdegradowanych na cele środowiskowe</v>
      </c>
    </row>
    <row r="90" spans="1:7" ht="105" x14ac:dyDescent="0.25">
      <c r="A90" s="13" t="s">
        <v>508</v>
      </c>
      <c r="B90" s="4" t="s">
        <v>499</v>
      </c>
      <c r="C90" s="4" t="s">
        <v>500</v>
      </c>
      <c r="D90" s="5" t="s">
        <v>509</v>
      </c>
      <c r="E90" s="17" t="s">
        <v>315</v>
      </c>
      <c r="F90" s="5"/>
      <c r="G90" s="4" t="str">
        <f t="shared" si="2"/>
        <v>10.8 Poprawa  stosunków wodnych  na obszarze oddziaływania kopalń </v>
      </c>
    </row>
    <row r="91" spans="1:7" ht="105" x14ac:dyDescent="0.25">
      <c r="A91" s="13" t="s">
        <v>231</v>
      </c>
      <c r="B91" s="4" t="s">
        <v>499</v>
      </c>
      <c r="C91" s="4" t="s">
        <v>500</v>
      </c>
      <c r="D91" s="5" t="s">
        <v>510</v>
      </c>
      <c r="E91" s="17" t="s">
        <v>315</v>
      </c>
      <c r="F91" s="5"/>
      <c r="G91" s="4" t="str">
        <f t="shared" si="2"/>
        <v>10.9 Ponowne wykorzystanie terenów poprzemysłowych, zdewastowanych, zdegradowanych na cele rozwojowe regionu.</v>
      </c>
    </row>
    <row r="92" spans="1:7" ht="105" x14ac:dyDescent="0.25">
      <c r="A92" s="13" t="s">
        <v>511</v>
      </c>
      <c r="B92" s="4" t="s">
        <v>499</v>
      </c>
      <c r="C92" s="4" t="s">
        <v>500</v>
      </c>
      <c r="D92" s="5" t="s">
        <v>512</v>
      </c>
      <c r="E92" s="17" t="s">
        <v>315</v>
      </c>
      <c r="F92" s="5"/>
      <c r="G92" s="4" t="str">
        <f t="shared" si="2"/>
        <v>10.10 Wsparcie planowania transformacji</v>
      </c>
    </row>
    <row r="93" spans="1:7" ht="105" x14ac:dyDescent="0.25">
      <c r="A93" s="13" t="s">
        <v>237</v>
      </c>
      <c r="B93" s="4" t="s">
        <v>499</v>
      </c>
      <c r="C93" s="4" t="s">
        <v>500</v>
      </c>
      <c r="D93" s="5" t="s">
        <v>513</v>
      </c>
      <c r="E93" s="17" t="s">
        <v>315</v>
      </c>
      <c r="F93" s="5"/>
      <c r="G93" s="4" t="str">
        <f t="shared" si="2"/>
        <v>10.11 Systemowe zarządzanie terenami poprzemysłowymi </v>
      </c>
    </row>
    <row r="94" spans="1:7" ht="105" x14ac:dyDescent="0.25">
      <c r="A94" s="13" t="s">
        <v>241</v>
      </c>
      <c r="B94" s="4" t="s">
        <v>499</v>
      </c>
      <c r="C94" s="4" t="s">
        <v>500</v>
      </c>
      <c r="D94" s="5" t="s">
        <v>514</v>
      </c>
      <c r="E94" s="17" t="s">
        <v>315</v>
      </c>
      <c r="F94" s="5"/>
      <c r="G94" s="4" t="str">
        <f t="shared" si="2"/>
        <v>10.12 Poprawa mobilności mieszkańców regionu i spójności transportowej podregionów górniczych</v>
      </c>
    </row>
    <row r="95" spans="1:7" ht="105" x14ac:dyDescent="0.25">
      <c r="A95" s="13" t="s">
        <v>246</v>
      </c>
      <c r="B95" s="4" t="s">
        <v>499</v>
      </c>
      <c r="C95" s="4" t="s">
        <v>500</v>
      </c>
      <c r="D95" s="5" t="s">
        <v>515</v>
      </c>
      <c r="E95" s="17" t="s">
        <v>315</v>
      </c>
      <c r="F95" s="5"/>
      <c r="G95" s="4" t="str">
        <f t="shared" si="2"/>
        <v>10.13 Infrastruktura szkolnictwa wyższego na potrzeby transformacji</v>
      </c>
    </row>
    <row r="96" spans="1:7" ht="105" x14ac:dyDescent="0.25">
      <c r="A96" s="13" t="s">
        <v>249</v>
      </c>
      <c r="B96" s="4" t="s">
        <v>499</v>
      </c>
      <c r="C96" s="4" t="s">
        <v>500</v>
      </c>
      <c r="D96" s="5" t="s">
        <v>516</v>
      </c>
      <c r="E96" s="17" t="s">
        <v>315</v>
      </c>
      <c r="F96" s="5"/>
      <c r="G96" s="4" t="str">
        <f t="shared" si="2"/>
        <v>10.14 Infrastruktura kształcenia zawodowego</v>
      </c>
    </row>
    <row r="97" spans="1:7" ht="105" x14ac:dyDescent="0.25">
      <c r="A97" s="13" t="s">
        <v>517</v>
      </c>
      <c r="B97" s="4" t="s">
        <v>499</v>
      </c>
      <c r="C97" s="4" t="s">
        <v>500</v>
      </c>
      <c r="D97" s="5" t="s">
        <v>518</v>
      </c>
      <c r="E97" s="17" t="s">
        <v>315</v>
      </c>
      <c r="F97" s="5"/>
      <c r="G97" s="4" t="str">
        <f t="shared" si="2"/>
        <v>10.15 Wykorzystanie endogenicznych potencjałów podregionów górniczych</v>
      </c>
    </row>
    <row r="98" spans="1:7" ht="105" x14ac:dyDescent="0.25">
      <c r="A98" s="13" t="s">
        <v>255</v>
      </c>
      <c r="B98" s="4" t="s">
        <v>499</v>
      </c>
      <c r="C98" s="4" t="s">
        <v>500</v>
      </c>
      <c r="D98" s="5" t="s">
        <v>519</v>
      </c>
      <c r="E98" s="17" t="s">
        <v>31</v>
      </c>
      <c r="F98" s="5"/>
      <c r="G98" s="4" t="str">
        <f t="shared" ref="G98:G111" si="3">CONCATENATE(A98," ",D98)</f>
        <v>10.16 Rozwój przedsiębiorczości  FST</v>
      </c>
    </row>
    <row r="99" spans="1:7" ht="105" x14ac:dyDescent="0.25">
      <c r="A99" s="13" t="s">
        <v>257</v>
      </c>
      <c r="B99" s="4" t="s">
        <v>499</v>
      </c>
      <c r="C99" s="4" t="s">
        <v>500</v>
      </c>
      <c r="D99" s="5" t="s">
        <v>520</v>
      </c>
      <c r="E99" s="17" t="s">
        <v>31</v>
      </c>
      <c r="F99" s="5"/>
      <c r="G99" s="4" t="str">
        <f t="shared" si="3"/>
        <v>10.17 Kształcenie osób dorosłych - FST</v>
      </c>
    </row>
    <row r="100" spans="1:7" ht="105" x14ac:dyDescent="0.25">
      <c r="A100" s="13" t="s">
        <v>258</v>
      </c>
      <c r="B100" s="4" t="s">
        <v>499</v>
      </c>
      <c r="C100" s="4" t="s">
        <v>500</v>
      </c>
      <c r="D100" s="5" t="s">
        <v>521</v>
      </c>
      <c r="E100" s="17" t="s">
        <v>31</v>
      </c>
      <c r="F100" s="5"/>
      <c r="G100" s="4" t="str">
        <f t="shared" si="3"/>
        <v xml:space="preserve">10.18 Redeployment </v>
      </c>
    </row>
    <row r="101" spans="1:7" ht="105" x14ac:dyDescent="0.25">
      <c r="A101" s="13" t="s">
        <v>260</v>
      </c>
      <c r="B101" s="4" t="s">
        <v>499</v>
      </c>
      <c r="C101" s="4" t="s">
        <v>500</v>
      </c>
      <c r="D101" s="5" t="s">
        <v>522</v>
      </c>
      <c r="E101" s="17" t="s">
        <v>31</v>
      </c>
      <c r="F101" s="5"/>
      <c r="G101" s="4" t="str">
        <f t="shared" si="3"/>
        <v>10.19 Outpalcement FST</v>
      </c>
    </row>
    <row r="102" spans="1:7" ht="105" x14ac:dyDescent="0.25">
      <c r="A102" s="13" t="s">
        <v>261</v>
      </c>
      <c r="B102" s="4" t="s">
        <v>499</v>
      </c>
      <c r="C102" s="4" t="s">
        <v>500</v>
      </c>
      <c r="D102" s="5" t="s">
        <v>523</v>
      </c>
      <c r="E102" s="17" t="s">
        <v>31</v>
      </c>
      <c r="F102" s="5"/>
      <c r="G102" s="4" t="str">
        <f t="shared" si="3"/>
        <v>10.20 Wsparcie na założenie działalności gospodarczej</v>
      </c>
    </row>
    <row r="103" spans="1:7" ht="105" x14ac:dyDescent="0.25">
      <c r="A103" s="13" t="s">
        <v>263</v>
      </c>
      <c r="B103" s="4" t="s">
        <v>499</v>
      </c>
      <c r="C103" s="4" t="s">
        <v>500</v>
      </c>
      <c r="D103" s="5" t="s">
        <v>524</v>
      </c>
      <c r="E103" s="17" t="s">
        <v>31</v>
      </c>
      <c r="F103" s="5"/>
      <c r="G103" s="4" t="str">
        <f t="shared" si="3"/>
        <v>10.21 Wsparcie pracowników zaangażowanych w proces transformacji</v>
      </c>
    </row>
    <row r="104" spans="1:7" ht="105" x14ac:dyDescent="0.25">
      <c r="A104" s="13" t="s">
        <v>265</v>
      </c>
      <c r="B104" s="4" t="s">
        <v>499</v>
      </c>
      <c r="C104" s="4" t="s">
        <v>500</v>
      </c>
      <c r="D104" s="5" t="s">
        <v>525</v>
      </c>
      <c r="E104" s="17" t="s">
        <v>31</v>
      </c>
      <c r="F104" s="5"/>
      <c r="G104" s="4" t="str">
        <f t="shared" si="3"/>
        <v>10.22 Regionalne Obserwatorim Procesu Transformacji - FST</v>
      </c>
    </row>
    <row r="105" spans="1:7" ht="105" x14ac:dyDescent="0.25">
      <c r="A105" s="13" t="s">
        <v>267</v>
      </c>
      <c r="B105" s="4" t="s">
        <v>499</v>
      </c>
      <c r="C105" s="4" t="s">
        <v>500</v>
      </c>
      <c r="D105" s="5" t="s">
        <v>526</v>
      </c>
      <c r="E105" s="17" t="s">
        <v>317</v>
      </c>
      <c r="F105" s="5"/>
      <c r="G105" s="4" t="str">
        <f t="shared" si="3"/>
        <v>10.23 Edukacja zawodowa w procesie sprawiedliwej transformacji regionu</v>
      </c>
    </row>
    <row r="106" spans="1:7" ht="105" x14ac:dyDescent="0.25">
      <c r="A106" s="13" t="s">
        <v>269</v>
      </c>
      <c r="B106" s="4" t="s">
        <v>499</v>
      </c>
      <c r="C106" s="4" t="s">
        <v>500</v>
      </c>
      <c r="D106" s="5" t="s">
        <v>527</v>
      </c>
      <c r="E106" s="17" t="s">
        <v>317</v>
      </c>
      <c r="F106" s="5"/>
      <c r="G106" s="4" t="str">
        <f t="shared" si="3"/>
        <v>10.24 Włączenie społeczne - wzmocnienie procesu sprawiedliwej transformacji</v>
      </c>
    </row>
    <row r="107" spans="1:7" ht="105" x14ac:dyDescent="0.25">
      <c r="A107" s="13" t="s">
        <v>271</v>
      </c>
      <c r="B107" s="4" t="s">
        <v>499</v>
      </c>
      <c r="C107" s="4" t="s">
        <v>500</v>
      </c>
      <c r="D107" s="7" t="s">
        <v>528</v>
      </c>
      <c r="E107" s="17" t="s">
        <v>317</v>
      </c>
      <c r="F107" s="5"/>
      <c r="G107" s="4" t="str">
        <f t="shared" si="3"/>
        <v>10.25 Rozwój kształcenia wyższego zgodnie z potrzebami zielonej gospodarki</v>
      </c>
    </row>
    <row r="108" spans="1:7" ht="105" x14ac:dyDescent="0.25">
      <c r="A108" s="13" t="s">
        <v>273</v>
      </c>
      <c r="B108" s="4" t="s">
        <v>499</v>
      </c>
      <c r="C108" s="4" t="s">
        <v>500</v>
      </c>
      <c r="D108" s="6" t="s">
        <v>529</v>
      </c>
      <c r="E108" s="17" t="s">
        <v>317</v>
      </c>
      <c r="F108" s="5"/>
      <c r="G108" s="4" t="s">
        <v>530</v>
      </c>
    </row>
    <row r="109" spans="1:7" x14ac:dyDescent="0.25">
      <c r="A109" s="13" t="s">
        <v>531</v>
      </c>
      <c r="B109" s="4" t="s">
        <v>532</v>
      </c>
      <c r="C109" s="4" t="s">
        <v>533</v>
      </c>
      <c r="D109" s="6" t="s">
        <v>534</v>
      </c>
      <c r="E109" s="17" t="s">
        <v>322</v>
      </c>
      <c r="F109" s="5"/>
      <c r="G109" s="4" t="str">
        <f t="shared" si="3"/>
        <v>11.1 Pomoc Technicza EFRR</v>
      </c>
    </row>
    <row r="110" spans="1:7" x14ac:dyDescent="0.25">
      <c r="A110" s="13" t="s">
        <v>535</v>
      </c>
      <c r="B110" s="4" t="s">
        <v>532</v>
      </c>
      <c r="C110" s="4" t="s">
        <v>533</v>
      </c>
      <c r="D110" s="6" t="s">
        <v>536</v>
      </c>
      <c r="E110" s="17" t="s">
        <v>322</v>
      </c>
      <c r="F110" s="5"/>
      <c r="G110" s="4" t="str">
        <f t="shared" si="3"/>
        <v>12.1 Pomoc Technicza EFS+</v>
      </c>
    </row>
    <row r="111" spans="1:7" x14ac:dyDescent="0.25">
      <c r="A111" s="22" t="s">
        <v>278</v>
      </c>
      <c r="B111" s="23" t="s">
        <v>532</v>
      </c>
      <c r="C111" s="23" t="s">
        <v>537</v>
      </c>
      <c r="D111" s="24" t="s">
        <v>538</v>
      </c>
      <c r="E111" s="25" t="s">
        <v>322</v>
      </c>
      <c r="F111" s="5"/>
      <c r="G111" s="4" t="str">
        <f t="shared" si="3"/>
        <v>13.1 Pomoc Technicza FST</v>
      </c>
    </row>
    <row r="112" spans="1:7" x14ac:dyDescent="0.25">
      <c r="A112"/>
      <c r="D112" s="3"/>
      <c r="E112" s="3"/>
      <c r="F112" s="3"/>
    </row>
    <row r="113" spans="1:6" x14ac:dyDescent="0.25">
      <c r="A113"/>
      <c r="D113" s="3"/>
      <c r="E113" s="3"/>
      <c r="F113" s="3"/>
    </row>
    <row r="114" spans="1:6" x14ac:dyDescent="0.25">
      <c r="A114"/>
      <c r="D114" s="3"/>
      <c r="E114" s="3"/>
      <c r="F114" s="3"/>
    </row>
    <row r="115" spans="1:6" x14ac:dyDescent="0.25">
      <c r="A115"/>
      <c r="D115" s="3"/>
      <c r="E115" s="3"/>
      <c r="F115" s="3"/>
    </row>
    <row r="116" spans="1:6" x14ac:dyDescent="0.25">
      <c r="A116"/>
      <c r="D116" s="3"/>
      <c r="E116" s="3"/>
      <c r="F116" s="3"/>
    </row>
    <row r="117" spans="1:6" x14ac:dyDescent="0.25">
      <c r="A117"/>
      <c r="D117" s="3"/>
      <c r="E117" s="3"/>
      <c r="F117" s="3"/>
    </row>
    <row r="118" spans="1:6" x14ac:dyDescent="0.25">
      <c r="A118"/>
      <c r="D118" s="3"/>
      <c r="E118" s="3"/>
      <c r="F118" s="3"/>
    </row>
    <row r="119" spans="1:6" x14ac:dyDescent="0.25">
      <c r="A119"/>
      <c r="D119" s="3"/>
      <c r="E119" s="3"/>
      <c r="F119" s="3"/>
    </row>
    <row r="120" spans="1:6" x14ac:dyDescent="0.25">
      <c r="A120"/>
      <c r="D120" s="3"/>
      <c r="E120" s="3"/>
      <c r="F120" s="3"/>
    </row>
    <row r="121" spans="1:6" x14ac:dyDescent="0.25">
      <c r="A121"/>
      <c r="D121" s="3"/>
      <c r="E121" s="3"/>
      <c r="F121" s="3"/>
    </row>
    <row r="122" spans="1:6" x14ac:dyDescent="0.25">
      <c r="A122"/>
      <c r="D122" s="3"/>
      <c r="E122" s="3"/>
      <c r="F122" s="3"/>
    </row>
    <row r="123" spans="1:6" x14ac:dyDescent="0.25">
      <c r="A123"/>
      <c r="D123" s="3"/>
      <c r="E123" s="3"/>
      <c r="F123" s="3"/>
    </row>
    <row r="124" spans="1:6" x14ac:dyDescent="0.25">
      <c r="A124"/>
      <c r="D124" s="3"/>
      <c r="E124" s="3"/>
      <c r="F124" s="3"/>
    </row>
    <row r="125" spans="1:6" x14ac:dyDescent="0.25">
      <c r="A125"/>
      <c r="D125" s="3"/>
      <c r="E125" s="3"/>
      <c r="F125" s="3"/>
    </row>
    <row r="126" spans="1:6" x14ac:dyDescent="0.25">
      <c r="A126"/>
      <c r="D126" s="3"/>
      <c r="E126" s="3"/>
      <c r="F126" s="3"/>
    </row>
    <row r="127" spans="1:6" x14ac:dyDescent="0.25">
      <c r="A127"/>
      <c r="D127" s="3"/>
      <c r="E127" s="3"/>
      <c r="F127" s="3"/>
    </row>
    <row r="128" spans="1:6" x14ac:dyDescent="0.25">
      <c r="A128"/>
      <c r="D128" s="3"/>
      <c r="E128" s="3"/>
      <c r="F128" s="3"/>
    </row>
    <row r="129" spans="1:6" x14ac:dyDescent="0.25">
      <c r="A129"/>
      <c r="D129" s="3"/>
      <c r="E129" s="3"/>
      <c r="F129" s="3"/>
    </row>
    <row r="130" spans="1:6" x14ac:dyDescent="0.25">
      <c r="A130"/>
      <c r="D130" s="3"/>
      <c r="E130" s="3"/>
      <c r="F130" s="3"/>
    </row>
    <row r="131" spans="1:6" x14ac:dyDescent="0.25">
      <c r="A131"/>
      <c r="D131" s="3"/>
      <c r="E131" s="3"/>
      <c r="F131" s="3"/>
    </row>
    <row r="132" spans="1:6" x14ac:dyDescent="0.25">
      <c r="A132"/>
      <c r="D132" s="3"/>
      <c r="E132" s="3"/>
      <c r="F132" s="3"/>
    </row>
    <row r="133" spans="1:6" x14ac:dyDescent="0.25">
      <c r="A133"/>
      <c r="D133" s="3"/>
      <c r="E133" s="3"/>
      <c r="F133" s="3"/>
    </row>
    <row r="134" spans="1:6" x14ac:dyDescent="0.25">
      <c r="A134"/>
      <c r="D134" s="3"/>
      <c r="E134" s="3"/>
      <c r="F134" s="3"/>
    </row>
    <row r="135" spans="1:6" x14ac:dyDescent="0.25">
      <c r="A135"/>
      <c r="D135" s="3"/>
      <c r="E135" s="3"/>
      <c r="F135" s="3"/>
    </row>
    <row r="136" spans="1:6" x14ac:dyDescent="0.25">
      <c r="A136"/>
      <c r="D136" s="3"/>
      <c r="E136" s="3"/>
      <c r="F136" s="3"/>
    </row>
    <row r="137" spans="1:6" x14ac:dyDescent="0.25">
      <c r="A137"/>
      <c r="D137" s="3"/>
      <c r="E137" s="3"/>
      <c r="F137" s="3"/>
    </row>
    <row r="138" spans="1:6" x14ac:dyDescent="0.25">
      <c r="A138"/>
      <c r="D138" s="3"/>
      <c r="E138" s="3"/>
      <c r="F138" s="3"/>
    </row>
    <row r="139" spans="1:6" x14ac:dyDescent="0.25">
      <c r="A139"/>
      <c r="D139" s="3"/>
      <c r="E139" s="3"/>
      <c r="F139" s="3"/>
    </row>
    <row r="140" spans="1:6" x14ac:dyDescent="0.25">
      <c r="A140"/>
      <c r="D140" s="3"/>
      <c r="E140" s="3"/>
      <c r="F140" s="3"/>
    </row>
    <row r="141" spans="1:6" x14ac:dyDescent="0.25">
      <c r="A141"/>
      <c r="D141" s="3"/>
      <c r="E141" s="3"/>
      <c r="F141" s="3"/>
    </row>
    <row r="142" spans="1:6" x14ac:dyDescent="0.25">
      <c r="A142"/>
      <c r="D142" s="3"/>
      <c r="E142" s="3"/>
      <c r="F142" s="3"/>
    </row>
    <row r="143" spans="1:6" x14ac:dyDescent="0.25">
      <c r="A143"/>
      <c r="D143" s="3"/>
      <c r="E143" s="3"/>
      <c r="F143" s="3"/>
    </row>
    <row r="144" spans="1:6" x14ac:dyDescent="0.25">
      <c r="A144"/>
      <c r="D144" s="3"/>
      <c r="E144" s="3"/>
      <c r="F144" s="3"/>
    </row>
    <row r="145" spans="1:6" x14ac:dyDescent="0.25">
      <c r="A145"/>
      <c r="D145" s="3"/>
      <c r="E145" s="3"/>
      <c r="F145" s="3"/>
    </row>
    <row r="146" spans="1:6" x14ac:dyDescent="0.25">
      <c r="A146"/>
      <c r="D146" s="3"/>
      <c r="E146" s="3"/>
      <c r="F146" s="3"/>
    </row>
    <row r="147" spans="1:6" x14ac:dyDescent="0.25">
      <c r="A147"/>
      <c r="D147" s="3"/>
      <c r="E147" s="3"/>
      <c r="F147" s="3"/>
    </row>
    <row r="148" spans="1:6" x14ac:dyDescent="0.25">
      <c r="A148"/>
      <c r="D148" s="3"/>
      <c r="E148" s="3"/>
      <c r="F148" s="3"/>
    </row>
    <row r="149" spans="1:6" x14ac:dyDescent="0.25">
      <c r="A149"/>
      <c r="D149" s="3"/>
      <c r="E149" s="3"/>
      <c r="F149" s="3"/>
    </row>
    <row r="150" spans="1:6" x14ac:dyDescent="0.25">
      <c r="A150"/>
      <c r="D150" s="3"/>
      <c r="E150" s="3"/>
      <c r="F150" s="3"/>
    </row>
    <row r="151" spans="1:6" x14ac:dyDescent="0.25">
      <c r="A151"/>
      <c r="D151" s="3"/>
      <c r="E151" s="3"/>
      <c r="F151" s="3"/>
    </row>
    <row r="152" spans="1:6" x14ac:dyDescent="0.25">
      <c r="A152"/>
      <c r="D152" s="3"/>
      <c r="E152" s="3"/>
      <c r="F152" s="3"/>
    </row>
    <row r="153" spans="1:6" x14ac:dyDescent="0.25">
      <c r="A153"/>
      <c r="D153" s="3"/>
      <c r="E153" s="3"/>
      <c r="F153" s="3"/>
    </row>
    <row r="154" spans="1:6" x14ac:dyDescent="0.25">
      <c r="A154"/>
      <c r="D154" s="3"/>
      <c r="E154" s="3"/>
      <c r="F154" s="3"/>
    </row>
    <row r="155" spans="1:6" x14ac:dyDescent="0.25">
      <c r="A155"/>
      <c r="D155" s="3"/>
      <c r="E155" s="3"/>
      <c r="F155" s="3"/>
    </row>
    <row r="156" spans="1:6" x14ac:dyDescent="0.25">
      <c r="A156"/>
      <c r="D156" s="3"/>
      <c r="E156" s="3"/>
      <c r="F156" s="3"/>
    </row>
    <row r="157" spans="1:6" x14ac:dyDescent="0.25">
      <c r="A157"/>
      <c r="D157" s="3"/>
      <c r="E157" s="3"/>
      <c r="F157" s="3"/>
    </row>
    <row r="158" spans="1:6" x14ac:dyDescent="0.25">
      <c r="A158"/>
      <c r="D158" s="3"/>
      <c r="E158" s="3"/>
      <c r="F158" s="3"/>
    </row>
    <row r="159" spans="1:6" x14ac:dyDescent="0.25">
      <c r="A159"/>
      <c r="D159" s="3"/>
      <c r="E159" s="3"/>
      <c r="F159" s="3"/>
    </row>
    <row r="160" spans="1:6" x14ac:dyDescent="0.25">
      <c r="A160"/>
      <c r="D160" s="3"/>
      <c r="E160" s="3"/>
      <c r="F160" s="3"/>
    </row>
    <row r="161" spans="1:6" x14ac:dyDescent="0.25">
      <c r="A161"/>
      <c r="D161" s="3"/>
      <c r="E161" s="3"/>
      <c r="F161" s="3"/>
    </row>
    <row r="162" spans="1:6" x14ac:dyDescent="0.25">
      <c r="A162"/>
      <c r="D162" s="3"/>
      <c r="E162" s="3"/>
      <c r="F162" s="3"/>
    </row>
    <row r="163" spans="1:6" x14ac:dyDescent="0.25">
      <c r="A163"/>
      <c r="D163" s="3"/>
      <c r="E163" s="3"/>
      <c r="F163" s="3"/>
    </row>
    <row r="164" spans="1:6" x14ac:dyDescent="0.25">
      <c r="A164"/>
      <c r="D164" s="3"/>
      <c r="E164" s="3"/>
      <c r="F164" s="3"/>
    </row>
    <row r="165" spans="1:6" x14ac:dyDescent="0.25">
      <c r="A165"/>
      <c r="D165" s="3"/>
      <c r="E165" s="3"/>
      <c r="F165" s="3"/>
    </row>
    <row r="166" spans="1:6" x14ac:dyDescent="0.25">
      <c r="A166"/>
      <c r="D166" s="3"/>
      <c r="E166" s="3"/>
      <c r="F166" s="3"/>
    </row>
    <row r="167" spans="1:6" x14ac:dyDescent="0.25">
      <c r="A167"/>
      <c r="D167" s="3"/>
      <c r="E167" s="3"/>
      <c r="F167" s="3"/>
    </row>
    <row r="168" spans="1:6" x14ac:dyDescent="0.25">
      <c r="A168"/>
      <c r="D168" s="3"/>
      <c r="E168" s="3"/>
      <c r="F168" s="3"/>
    </row>
    <row r="169" spans="1:6" x14ac:dyDescent="0.25">
      <c r="A169"/>
      <c r="D169" s="3"/>
      <c r="E169" s="3"/>
      <c r="F169" s="3"/>
    </row>
    <row r="170" spans="1:6" x14ac:dyDescent="0.25">
      <c r="A170"/>
      <c r="D170" s="3"/>
      <c r="E170" s="3"/>
      <c r="F170" s="3"/>
    </row>
    <row r="171" spans="1:6" x14ac:dyDescent="0.25">
      <c r="A171"/>
      <c r="D171" s="3"/>
      <c r="E171" s="3"/>
      <c r="F171" s="3"/>
    </row>
    <row r="172" spans="1:6" x14ac:dyDescent="0.25">
      <c r="A172"/>
      <c r="D172" s="3"/>
      <c r="E172" s="3"/>
      <c r="F172" s="3"/>
    </row>
    <row r="173" spans="1:6" x14ac:dyDescent="0.25">
      <c r="A173"/>
      <c r="D173" s="3"/>
      <c r="E173" s="3"/>
      <c r="F173" s="3"/>
    </row>
    <row r="174" spans="1:6" x14ac:dyDescent="0.25">
      <c r="A174"/>
      <c r="D174" s="3"/>
      <c r="E174" s="3"/>
      <c r="F174" s="3"/>
    </row>
    <row r="175" spans="1:6" x14ac:dyDescent="0.25">
      <c r="A175"/>
      <c r="D175" s="3"/>
      <c r="E175" s="3"/>
      <c r="F175" s="3"/>
    </row>
    <row r="176" spans="1:6" x14ac:dyDescent="0.25">
      <c r="A176"/>
      <c r="D176" s="3"/>
      <c r="E176" s="3"/>
      <c r="F176" s="3"/>
    </row>
    <row r="177" spans="1:6" x14ac:dyDescent="0.25">
      <c r="A177"/>
      <c r="D177" s="3"/>
      <c r="E177" s="3"/>
      <c r="F177" s="3"/>
    </row>
    <row r="178" spans="1:6" x14ac:dyDescent="0.25">
      <c r="A178"/>
      <c r="D178" s="3"/>
      <c r="E178" s="3"/>
      <c r="F178" s="3"/>
    </row>
    <row r="179" spans="1:6" x14ac:dyDescent="0.25">
      <c r="A179"/>
      <c r="D179" s="3"/>
      <c r="E179" s="3"/>
      <c r="F179" s="3"/>
    </row>
    <row r="180" spans="1:6" x14ac:dyDescent="0.25">
      <c r="A180"/>
      <c r="D180" s="3"/>
      <c r="E180" s="3"/>
      <c r="F180" s="3"/>
    </row>
    <row r="181" spans="1:6" x14ac:dyDescent="0.25">
      <c r="A181"/>
      <c r="D181" s="3"/>
      <c r="E181" s="3"/>
      <c r="F181" s="3"/>
    </row>
    <row r="182" spans="1:6" x14ac:dyDescent="0.25">
      <c r="A182"/>
      <c r="D182" s="3"/>
      <c r="E182" s="3"/>
      <c r="F182" s="3"/>
    </row>
    <row r="183" spans="1:6" x14ac:dyDescent="0.25">
      <c r="A183"/>
      <c r="D183" s="3"/>
      <c r="E183" s="3"/>
      <c r="F183" s="3"/>
    </row>
    <row r="184" spans="1:6" x14ac:dyDescent="0.25">
      <c r="A184"/>
      <c r="D184" s="3"/>
      <c r="E184" s="3"/>
      <c r="F184" s="3"/>
    </row>
    <row r="185" spans="1:6" x14ac:dyDescent="0.25">
      <c r="A185"/>
      <c r="D185" s="3"/>
      <c r="E185" s="3"/>
      <c r="F185" s="3"/>
    </row>
    <row r="186" spans="1:6" x14ac:dyDescent="0.25">
      <c r="A186"/>
      <c r="D186" s="3"/>
      <c r="E186" s="3"/>
      <c r="F186" s="3"/>
    </row>
    <row r="187" spans="1:6" x14ac:dyDescent="0.25">
      <c r="A187"/>
      <c r="D187" s="3"/>
      <c r="E187" s="3"/>
      <c r="F187" s="3"/>
    </row>
    <row r="188" spans="1:6" x14ac:dyDescent="0.25">
      <c r="A188"/>
      <c r="D188" s="3"/>
      <c r="E188" s="3"/>
      <c r="F188" s="3"/>
    </row>
    <row r="189" spans="1:6" x14ac:dyDescent="0.25">
      <c r="A189"/>
      <c r="D189" s="3"/>
      <c r="E189" s="3"/>
      <c r="F189" s="3"/>
    </row>
    <row r="190" spans="1:6" x14ac:dyDescent="0.25">
      <c r="A190"/>
      <c r="D190" s="3"/>
      <c r="E190" s="3"/>
      <c r="F190" s="3"/>
    </row>
    <row r="191" spans="1:6" x14ac:dyDescent="0.25">
      <c r="A191"/>
      <c r="D191" s="3"/>
      <c r="E191" s="3"/>
      <c r="F191" s="3"/>
    </row>
    <row r="192" spans="1:6" x14ac:dyDescent="0.25">
      <c r="A192"/>
      <c r="D192" s="3"/>
      <c r="E192" s="3"/>
      <c r="F192" s="3"/>
    </row>
    <row r="193" spans="1:6" x14ac:dyDescent="0.25">
      <c r="A193"/>
      <c r="D193" s="3"/>
      <c r="E193" s="3"/>
      <c r="F193" s="3"/>
    </row>
    <row r="194" spans="1:6" x14ac:dyDescent="0.25">
      <c r="A194"/>
      <c r="D194" s="3"/>
      <c r="E194" s="3"/>
      <c r="F194" s="3"/>
    </row>
    <row r="195" spans="1:6" x14ac:dyDescent="0.25">
      <c r="A195"/>
      <c r="D195" s="3"/>
      <c r="E195" s="3"/>
      <c r="F195" s="3"/>
    </row>
    <row r="196" spans="1:6" x14ac:dyDescent="0.25">
      <c r="A196"/>
      <c r="D196" s="3"/>
      <c r="E196" s="3"/>
      <c r="F196" s="3"/>
    </row>
    <row r="197" spans="1:6" x14ac:dyDescent="0.25">
      <c r="A197"/>
      <c r="D197" s="3"/>
      <c r="E197" s="3"/>
      <c r="F197" s="3"/>
    </row>
    <row r="198" spans="1:6" x14ac:dyDescent="0.25">
      <c r="A198"/>
      <c r="D198" s="3"/>
      <c r="E198" s="3"/>
      <c r="F198" s="3"/>
    </row>
    <row r="199" spans="1:6" x14ac:dyDescent="0.25">
      <c r="A199"/>
      <c r="D199" s="3"/>
      <c r="E199" s="3"/>
      <c r="F199" s="3"/>
    </row>
    <row r="200" spans="1:6" x14ac:dyDescent="0.25">
      <c r="A200"/>
      <c r="D200" s="3"/>
      <c r="E200" s="3"/>
      <c r="F200" s="3"/>
    </row>
    <row r="201" spans="1:6" x14ac:dyDescent="0.25">
      <c r="A201"/>
      <c r="D201" s="3"/>
      <c r="E201" s="3"/>
      <c r="F201" s="3"/>
    </row>
    <row r="202" spans="1:6" x14ac:dyDescent="0.25">
      <c r="A202"/>
      <c r="D202" s="3"/>
      <c r="E202" s="3"/>
      <c r="F202" s="3"/>
    </row>
    <row r="203" spans="1:6" x14ac:dyDescent="0.25">
      <c r="A203"/>
      <c r="D203" s="3"/>
      <c r="E203" s="3"/>
      <c r="F203" s="3"/>
    </row>
    <row r="204" spans="1:6" x14ac:dyDescent="0.25">
      <c r="A204"/>
      <c r="D204" s="3"/>
      <c r="E204" s="3"/>
      <c r="F204" s="3"/>
    </row>
    <row r="205" spans="1:6" x14ac:dyDescent="0.25">
      <c r="A205"/>
      <c r="D205" s="3"/>
      <c r="E205" s="3"/>
      <c r="F205" s="3"/>
    </row>
    <row r="206" spans="1:6" x14ac:dyDescent="0.25">
      <c r="A206"/>
      <c r="D206" s="3"/>
      <c r="E206" s="3"/>
      <c r="F206" s="3"/>
    </row>
    <row r="207" spans="1:6" x14ac:dyDescent="0.25">
      <c r="A207"/>
      <c r="D207" s="3"/>
      <c r="E207" s="3"/>
      <c r="F207" s="3"/>
    </row>
    <row r="208" spans="1:6" x14ac:dyDescent="0.25">
      <c r="A208"/>
      <c r="D208" s="3"/>
      <c r="E208" s="3"/>
      <c r="F208" s="3"/>
    </row>
    <row r="209" spans="1:6" x14ac:dyDescent="0.25">
      <c r="A209"/>
      <c r="D209" s="3"/>
      <c r="E209" s="3"/>
      <c r="F209" s="3"/>
    </row>
    <row r="210" spans="1:6" x14ac:dyDescent="0.25">
      <c r="A210"/>
      <c r="D210" s="3"/>
      <c r="E210" s="3"/>
      <c r="F210" s="3"/>
    </row>
    <row r="211" spans="1:6" x14ac:dyDescent="0.25">
      <c r="A211"/>
      <c r="D211" s="3"/>
      <c r="E211" s="3"/>
      <c r="F211" s="3"/>
    </row>
    <row r="212" spans="1:6" x14ac:dyDescent="0.25">
      <c r="A212"/>
      <c r="D212" s="3"/>
      <c r="E212" s="3"/>
      <c r="F212" s="3"/>
    </row>
    <row r="213" spans="1:6" x14ac:dyDescent="0.25">
      <c r="A213"/>
      <c r="D213" s="3"/>
      <c r="E213" s="3"/>
      <c r="F213" s="3"/>
    </row>
    <row r="214" spans="1:6" x14ac:dyDescent="0.25">
      <c r="A214"/>
      <c r="D214" s="3"/>
      <c r="E214" s="3"/>
      <c r="F214" s="3"/>
    </row>
    <row r="215" spans="1:6" x14ac:dyDescent="0.25">
      <c r="A215"/>
      <c r="D215" s="3"/>
      <c r="E215" s="3"/>
      <c r="F215" s="3"/>
    </row>
    <row r="216" spans="1:6" x14ac:dyDescent="0.25">
      <c r="A216"/>
      <c r="D216" s="3"/>
      <c r="E216" s="3"/>
      <c r="F216" s="3"/>
    </row>
    <row r="217" spans="1:6" x14ac:dyDescent="0.25">
      <c r="A217"/>
      <c r="D217" s="3"/>
      <c r="E217" s="3"/>
      <c r="F217" s="3"/>
    </row>
    <row r="218" spans="1:6" x14ac:dyDescent="0.25">
      <c r="A218"/>
      <c r="D218" s="3"/>
      <c r="E218" s="3"/>
      <c r="F218" s="3"/>
    </row>
    <row r="219" spans="1:6" x14ac:dyDescent="0.25">
      <c r="A219"/>
      <c r="D219" s="3"/>
      <c r="E219" s="3"/>
      <c r="F219" s="3"/>
    </row>
    <row r="220" spans="1:6" x14ac:dyDescent="0.25">
      <c r="A220"/>
      <c r="D220" s="3"/>
      <c r="E220" s="3"/>
      <c r="F220" s="3"/>
    </row>
    <row r="221" spans="1:6" x14ac:dyDescent="0.25">
      <c r="A221"/>
      <c r="D221" s="3"/>
      <c r="E221" s="3"/>
      <c r="F221" s="3"/>
    </row>
    <row r="222" spans="1:6" x14ac:dyDescent="0.25">
      <c r="A222"/>
      <c r="D222" s="3"/>
      <c r="E222" s="3"/>
      <c r="F222" s="3"/>
    </row>
    <row r="223" spans="1:6" x14ac:dyDescent="0.25">
      <c r="A223"/>
      <c r="D223" s="3"/>
      <c r="E223" s="3"/>
      <c r="F223" s="3"/>
    </row>
    <row r="224" spans="1:6" x14ac:dyDescent="0.25">
      <c r="A224"/>
      <c r="D224" s="3"/>
      <c r="E224" s="3"/>
      <c r="F224" s="3"/>
    </row>
    <row r="225" spans="1:6" x14ac:dyDescent="0.25">
      <c r="A225"/>
      <c r="D225" s="3"/>
      <c r="E225" s="3"/>
      <c r="F225" s="3"/>
    </row>
    <row r="226" spans="1:6" x14ac:dyDescent="0.25">
      <c r="A226"/>
      <c r="D226" s="3"/>
      <c r="E226" s="3"/>
      <c r="F226" s="3"/>
    </row>
    <row r="227" spans="1:6" x14ac:dyDescent="0.25">
      <c r="A227"/>
      <c r="D227" s="3"/>
      <c r="E227" s="3"/>
      <c r="F227" s="3"/>
    </row>
    <row r="228" spans="1:6" x14ac:dyDescent="0.25">
      <c r="A228"/>
      <c r="D228" s="3"/>
      <c r="E228" s="3"/>
      <c r="F228" s="3"/>
    </row>
    <row r="229" spans="1:6" x14ac:dyDescent="0.25">
      <c r="A229"/>
      <c r="D229" s="3"/>
      <c r="E229" s="3"/>
      <c r="F229" s="3"/>
    </row>
    <row r="230" spans="1:6" x14ac:dyDescent="0.25">
      <c r="A230"/>
      <c r="D230" s="3"/>
      <c r="E230" s="3"/>
      <c r="F230" s="3"/>
    </row>
    <row r="231" spans="1:6" x14ac:dyDescent="0.25">
      <c r="A231"/>
      <c r="D231" s="3"/>
      <c r="E231" s="3"/>
      <c r="F231" s="3"/>
    </row>
    <row r="232" spans="1:6" x14ac:dyDescent="0.25">
      <c r="A232"/>
      <c r="D232" s="3"/>
      <c r="E232" s="3"/>
      <c r="F232" s="3"/>
    </row>
    <row r="233" spans="1:6" x14ac:dyDescent="0.25">
      <c r="A233"/>
      <c r="D233" s="3"/>
      <c r="E233" s="3"/>
      <c r="F233" s="3"/>
    </row>
    <row r="234" spans="1:6" x14ac:dyDescent="0.25">
      <c r="A234"/>
      <c r="D234" s="3"/>
      <c r="E234" s="3"/>
      <c r="F234" s="3"/>
    </row>
    <row r="235" spans="1:6" x14ac:dyDescent="0.25">
      <c r="A235"/>
      <c r="D235" s="3"/>
      <c r="E235" s="3"/>
      <c r="F235" s="3"/>
    </row>
    <row r="236" spans="1:6" x14ac:dyDescent="0.25">
      <c r="A236"/>
      <c r="D236" s="3"/>
      <c r="E236" s="3"/>
      <c r="F236" s="3"/>
    </row>
    <row r="237" spans="1:6" x14ac:dyDescent="0.25">
      <c r="A237"/>
      <c r="D237" s="3"/>
      <c r="E237" s="3"/>
      <c r="F237" s="3"/>
    </row>
    <row r="238" spans="1:6" x14ac:dyDescent="0.25">
      <c r="A238"/>
      <c r="D238" s="3"/>
      <c r="E238" s="3"/>
      <c r="F238" s="3"/>
    </row>
    <row r="239" spans="1:6" x14ac:dyDescent="0.25">
      <c r="A239"/>
      <c r="D239" s="3"/>
      <c r="E239" s="3"/>
      <c r="F239" s="3"/>
    </row>
    <row r="240" spans="1:6" x14ac:dyDescent="0.25">
      <c r="A240"/>
      <c r="D240" s="3"/>
      <c r="E240" s="3"/>
      <c r="F240" s="3"/>
    </row>
    <row r="241" spans="1:6" x14ac:dyDescent="0.25">
      <c r="A241"/>
      <c r="D241" s="3"/>
      <c r="E241" s="3"/>
      <c r="F241" s="3"/>
    </row>
    <row r="242" spans="1:6" x14ac:dyDescent="0.25">
      <c r="A242"/>
      <c r="D242" s="3"/>
      <c r="E242" s="3"/>
      <c r="F242" s="3"/>
    </row>
    <row r="243" spans="1:6" x14ac:dyDescent="0.25">
      <c r="A243"/>
      <c r="D243" s="3"/>
      <c r="E243" s="3"/>
      <c r="F243" s="3"/>
    </row>
    <row r="244" spans="1:6" x14ac:dyDescent="0.25">
      <c r="A244"/>
      <c r="D244" s="3"/>
      <c r="E244" s="3"/>
      <c r="F244" s="3"/>
    </row>
    <row r="245" spans="1:6" x14ac:dyDescent="0.25">
      <c r="A245"/>
      <c r="D245" s="3"/>
      <c r="E245" s="3"/>
      <c r="F245" s="3"/>
    </row>
    <row r="246" spans="1:6" x14ac:dyDescent="0.25">
      <c r="A246"/>
      <c r="D246" s="3"/>
      <c r="E246" s="3"/>
      <c r="F246" s="3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Harmonogram naborów wniosków</vt:lpstr>
      <vt:lpstr>Monitoring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Sorek</dc:creator>
  <cp:keywords/>
  <dc:description/>
  <cp:lastModifiedBy>Marczak Sylwia</cp:lastModifiedBy>
  <cp:revision/>
  <cp:lastPrinted>2023-09-26T07:32:10Z</cp:lastPrinted>
  <dcterms:created xsi:type="dcterms:W3CDTF">2023-02-28T07:53:56Z</dcterms:created>
  <dcterms:modified xsi:type="dcterms:W3CDTF">2023-09-28T06:06:08Z</dcterms:modified>
  <cp:category/>
  <cp:contentStatus/>
</cp:coreProperties>
</file>